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<sst xmlns="http://schemas.openxmlformats.org/spreadsheetml/2006/main" count="1917" uniqueCount="269">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</sst>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12"/>
    </row>
    <row r="2" spans="2:24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265</v>
      </c>
      <c r="U3" s="389" t="s">
        <v>118</v>
      </c>
      <c r="V3" s="389"/>
      <c r="W3" s="389"/>
      <c r="X3" s="359"/>
    </row>
    <row r="4" spans="1:23" ht="22.5" customHeight="1">
      <c r="A4" s="378"/>
      <c r="B4" s="380"/>
      <c r="C4" s="381"/>
      <c r="D4" s="382"/>
      <c r="E4" s="372" t="s">
        <v>262</v>
      </c>
      <c r="F4" s="402" t="s">
        <v>33</v>
      </c>
      <c r="G4" s="390" t="s">
        <v>263</v>
      </c>
      <c r="H4" s="387" t="s">
        <v>264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268</v>
      </c>
      <c r="V4" s="390" t="s">
        <v>49</v>
      </c>
      <c r="W4" s="392" t="s">
        <v>48</v>
      </c>
    </row>
    <row r="5" spans="1:23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266</v>
      </c>
      <c r="R5" s="399"/>
      <c r="S5" s="399"/>
      <c r="T5" s="388"/>
      <c r="U5" s="375"/>
      <c r="V5" s="391"/>
      <c r="W5" s="39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1157287.7899999998</v>
      </c>
      <c r="G8" s="151">
        <f>F8-E8</f>
        <v>-25277.81000000029</v>
      </c>
      <c r="H8" s="152">
        <f>F8/E8*100</f>
        <v>97.86246023053602</v>
      </c>
      <c r="I8" s="153">
        <f aca="true" t="shared" si="0" ref="I8:I40">F8-D8</f>
        <v>-136893.3100000003</v>
      </c>
      <c r="J8" s="153">
        <f aca="true" t="shared" si="1" ref="J8:J39">F8/D8*100</f>
        <v>89.42239922990683</v>
      </c>
      <c r="K8" s="153"/>
      <c r="L8" s="153"/>
      <c r="M8" s="153"/>
      <c r="N8" s="153">
        <v>984796</v>
      </c>
      <c r="O8" s="153">
        <f aca="true" t="shared" si="2" ref="O8:O20">D8-N8</f>
        <v>309385.1000000001</v>
      </c>
      <c r="P8" s="219">
        <f aca="true" t="shared" si="3" ref="P8:P20">D8/N8</f>
        <v>1.3141616131665848</v>
      </c>
      <c r="Q8" s="151">
        <v>797618.75</v>
      </c>
      <c r="R8" s="151">
        <f aca="true" t="shared" si="4" ref="R8:R66">F8-Q8</f>
        <v>359669.0399999998</v>
      </c>
      <c r="S8" s="205">
        <f aca="true" t="shared" si="5" ref="S8:S20">F8/Q8</f>
        <v>1.4509285169136255</v>
      </c>
      <c r="T8" s="151">
        <f>T9+T15+T18+T19+T23+T17</f>
        <v>118021</v>
      </c>
      <c r="U8" s="151">
        <f>U9+U15+U18+U19+U23+U17</f>
        <v>81463.65000000004</v>
      </c>
      <c r="V8" s="151">
        <f>U8-T8</f>
        <v>-36557.34999999996</v>
      </c>
      <c r="W8" s="151">
        <f aca="true" t="shared" si="6" ref="W8:W16">U8/T8*100</f>
        <v>69.02470746731517</v>
      </c>
      <c r="X8" s="365">
        <f aca="true" t="shared" si="7" ref="X8:X22">S8-P8</f>
        <v>0.1367669037470407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661182.74</v>
      </c>
      <c r="G9" s="150">
        <f>F9-E9</f>
        <v>-24483.26000000001</v>
      </c>
      <c r="H9" s="157">
        <f>F9/E9*100</f>
        <v>96.4292731446506</v>
      </c>
      <c r="I9" s="158">
        <f t="shared" si="0"/>
        <v>-105462.26000000001</v>
      </c>
      <c r="J9" s="158">
        <f t="shared" si="1"/>
        <v>86.24366427746871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229899.95</v>
      </c>
      <c r="S9" s="206">
        <f t="shared" si="5"/>
        <v>1.5330608021711232</v>
      </c>
      <c r="T9" s="157">
        <f>E9-жовтень!E9</f>
        <v>72026</v>
      </c>
      <c r="U9" s="160">
        <f>F9-жовтень!F9</f>
        <v>42971.75</v>
      </c>
      <c r="V9" s="161">
        <f>U9-T9</f>
        <v>-29054.25</v>
      </c>
      <c r="W9" s="158">
        <f t="shared" si="6"/>
        <v>59.66144170160776</v>
      </c>
      <c r="X9" s="366">
        <f t="shared" si="7"/>
        <v>0.11834806279034926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606242.76</v>
      </c>
      <c r="G10" s="103">
        <f aca="true" t="shared" si="8" ref="G10:G35">F10-E10</f>
        <v>-20071.23999999999</v>
      </c>
      <c r="H10" s="105">
        <f aca="true" t="shared" si="9" ref="H10:H15">F10/E10*100</f>
        <v>96.79533907912005</v>
      </c>
      <c r="I10" s="104">
        <f t="shared" si="0"/>
        <v>-99574.23999999999</v>
      </c>
      <c r="J10" s="104">
        <f t="shared" si="1"/>
        <v>85.89234319944121</v>
      </c>
      <c r="K10" s="104"/>
      <c r="L10" s="104"/>
      <c r="M10" s="104"/>
      <c r="N10" s="104">
        <v>476189.93</v>
      </c>
      <c r="O10" s="104">
        <f t="shared" si="2"/>
        <v>229627.07</v>
      </c>
      <c r="P10" s="109">
        <f t="shared" si="3"/>
        <v>1.482217400103358</v>
      </c>
      <c r="Q10" s="106">
        <v>379448.35</v>
      </c>
      <c r="R10" s="106">
        <f t="shared" si="4"/>
        <v>226794.41000000003</v>
      </c>
      <c r="S10" s="207">
        <f t="shared" si="5"/>
        <v>1.5976950749687013</v>
      </c>
      <c r="T10" s="105">
        <f>E10-жовтень!E10</f>
        <v>66764</v>
      </c>
      <c r="U10" s="144">
        <f>F10-жовтень!F10</f>
        <v>39711.640000000014</v>
      </c>
      <c r="V10" s="106">
        <f aca="true" t="shared" si="10" ref="V10:V40">U10-T10</f>
        <v>-27052.359999999986</v>
      </c>
      <c r="W10" s="104">
        <f t="shared" si="6"/>
        <v>59.48061829728598</v>
      </c>
      <c r="X10" s="364">
        <f t="shared" si="7"/>
        <v>0.11547767486534344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35158.67</v>
      </c>
      <c r="G11" s="103">
        <f t="shared" si="8"/>
        <v>-6847.330000000002</v>
      </c>
      <c r="H11" s="105">
        <f t="shared" si="9"/>
        <v>83.6991620244727</v>
      </c>
      <c r="I11" s="104">
        <f t="shared" si="0"/>
        <v>-6847.330000000002</v>
      </c>
      <c r="J11" s="104">
        <f t="shared" si="1"/>
        <v>83.6991620244727</v>
      </c>
      <c r="K11" s="104"/>
      <c r="L11" s="104"/>
      <c r="M11" s="104"/>
      <c r="N11" s="104">
        <v>42401.33</v>
      </c>
      <c r="O11" s="104">
        <f t="shared" si="2"/>
        <v>-395.33000000000175</v>
      </c>
      <c r="P11" s="109">
        <f t="shared" si="3"/>
        <v>0.9906764717050148</v>
      </c>
      <c r="Q11" s="106">
        <v>32764.1</v>
      </c>
      <c r="R11" s="106">
        <f t="shared" si="4"/>
        <v>2394.5699999999997</v>
      </c>
      <c r="S11" s="207">
        <f t="shared" si="5"/>
        <v>1.0730851755427435</v>
      </c>
      <c r="T11" s="105">
        <f>E11-жовтень!E11</f>
        <v>3906</v>
      </c>
      <c r="U11" s="144">
        <f>F11-жовтень!F11</f>
        <v>1745.8600000000006</v>
      </c>
      <c r="V11" s="106">
        <f t="shared" si="10"/>
        <v>-2160.1399999999994</v>
      </c>
      <c r="W11" s="104">
        <f t="shared" si="6"/>
        <v>44.69687660010242</v>
      </c>
      <c r="X11" s="364">
        <f t="shared" si="7"/>
        <v>0.08240870383772869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9087.64</v>
      </c>
      <c r="G12" s="103">
        <f t="shared" si="8"/>
        <v>1587.6399999999994</v>
      </c>
      <c r="H12" s="105">
        <f t="shared" si="9"/>
        <v>121.16853333333333</v>
      </c>
      <c r="I12" s="104">
        <f t="shared" si="0"/>
        <v>807.6399999999994</v>
      </c>
      <c r="J12" s="104">
        <f t="shared" si="1"/>
        <v>109.75410628019321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1111.0699999999997</v>
      </c>
      <c r="S12" s="207">
        <f t="shared" si="5"/>
        <v>1.1392917005680385</v>
      </c>
      <c r="T12" s="105">
        <f>E12-жовтень!E12</f>
        <v>720</v>
      </c>
      <c r="U12" s="144">
        <f>F12-жовтень!F12</f>
        <v>804.6499999999996</v>
      </c>
      <c r="V12" s="106">
        <f t="shared" si="10"/>
        <v>84.64999999999964</v>
      </c>
      <c r="W12" s="104">
        <f t="shared" si="6"/>
        <v>111.7569444444444</v>
      </c>
      <c r="X12" s="364">
        <f t="shared" si="7"/>
        <v>0.362841764709555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9441.6</v>
      </c>
      <c r="G13" s="103">
        <f t="shared" si="8"/>
        <v>651.6000000000004</v>
      </c>
      <c r="H13" s="105">
        <f t="shared" si="9"/>
        <v>107.41296928327645</v>
      </c>
      <c r="I13" s="104">
        <f t="shared" si="0"/>
        <v>51.600000000000364</v>
      </c>
      <c r="J13" s="104">
        <f t="shared" si="1"/>
        <v>100.54952076677317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1091.8099999999995</v>
      </c>
      <c r="S13" s="207">
        <f t="shared" si="5"/>
        <v>1.130758977171881</v>
      </c>
      <c r="T13" s="105">
        <f>E13-жовтень!E13</f>
        <v>540</v>
      </c>
      <c r="U13" s="144">
        <f>F13-жовтень!F13</f>
        <v>601.7299999999996</v>
      </c>
      <c r="V13" s="106">
        <f t="shared" si="10"/>
        <v>61.72999999999956</v>
      </c>
      <c r="W13" s="104">
        <f t="shared" si="6"/>
        <v>111.43148148148141</v>
      </c>
      <c r="X13" s="364">
        <f t="shared" si="7"/>
        <v>0.14572230317600976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1252.07</v>
      </c>
      <c r="G14" s="103">
        <f t="shared" si="8"/>
        <v>196.06999999999994</v>
      </c>
      <c r="H14" s="105">
        <f t="shared" si="9"/>
        <v>118.56723484848484</v>
      </c>
      <c r="I14" s="104">
        <f t="shared" si="0"/>
        <v>100.06999999999994</v>
      </c>
      <c r="J14" s="104">
        <f t="shared" si="1"/>
        <v>108.68663194444443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-1491.9199999999998</v>
      </c>
      <c r="S14" s="207">
        <f t="shared" si="5"/>
        <v>0.456295394662517</v>
      </c>
      <c r="T14" s="105">
        <f>E14-жовтень!E14</f>
        <v>96</v>
      </c>
      <c r="U14" s="144">
        <f>F14-жовтень!F14</f>
        <v>107.86999999999989</v>
      </c>
      <c r="V14" s="106">
        <f t="shared" si="10"/>
        <v>11.86999999999989</v>
      </c>
      <c r="W14" s="104">
        <f t="shared" si="6"/>
        <v>112.36458333333321</v>
      </c>
      <c r="X14" s="364">
        <f t="shared" si="7"/>
        <v>0.08715099575585095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8"/>
        <v>436.61</v>
      </c>
      <c r="H15" s="157">
        <f t="shared" si="9"/>
        <v>196.80931263858093</v>
      </c>
      <c r="I15" s="158">
        <f t="shared" si="0"/>
        <v>436.61</v>
      </c>
      <c r="J15" s="158">
        <f t="shared" si="1"/>
        <v>196.80931263858093</v>
      </c>
      <c r="K15" s="158"/>
      <c r="L15" s="158"/>
      <c r="M15" s="158"/>
      <c r="N15" s="158">
        <v>459.29</v>
      </c>
      <c r="O15" s="158">
        <f t="shared" si="2"/>
        <v>-8.29000000000002</v>
      </c>
      <c r="P15" s="210">
        <f t="shared" si="3"/>
        <v>0.9819504017069824</v>
      </c>
      <c r="Q15" s="161">
        <v>386.82</v>
      </c>
      <c r="R15" s="161">
        <f t="shared" si="4"/>
        <v>500.79</v>
      </c>
      <c r="S15" s="208">
        <f t="shared" si="5"/>
        <v>2.2946331627113388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158" t="e">
        <f t="shared" si="6"/>
        <v>#DIV/0!</v>
      </c>
      <c r="X15" s="363">
        <f t="shared" si="7"/>
        <v>1.3126827610043563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8"/>
        <v>95.59</v>
      </c>
      <c r="H18" s="157">
        <f>F18/E18*100</f>
        <v>176.472</v>
      </c>
      <c r="I18" s="158">
        <f t="shared" si="0"/>
        <v>95.59</v>
      </c>
      <c r="J18" s="158">
        <f t="shared" si="1"/>
        <v>176.472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114.79</v>
      </c>
      <c r="S18" s="208">
        <f t="shared" si="5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158">
        <f aca="true" t="shared" si="11" ref="W18:W35">U18/T18*100</f>
        <v>208.94285714285715</v>
      </c>
      <c r="X18" s="363">
        <f t="shared" si="7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104340.46</v>
      </c>
      <c r="G19" s="150">
        <f t="shared" si="8"/>
        <v>-12559.539999999994</v>
      </c>
      <c r="H19" s="157">
        <f aca="true" t="shared" si="12" ref="H19:H39">F19/E19*100</f>
        <v>89.25616766467066</v>
      </c>
      <c r="I19" s="158">
        <f t="shared" si="0"/>
        <v>-21359.539999999994</v>
      </c>
      <c r="J19" s="158">
        <f t="shared" si="1"/>
        <v>83.00752585521083</v>
      </c>
      <c r="K19" s="158"/>
      <c r="L19" s="158"/>
      <c r="M19" s="158"/>
      <c r="N19" s="158">
        <v>101799.72</v>
      </c>
      <c r="O19" s="158">
        <f t="shared" si="2"/>
        <v>23900.28</v>
      </c>
      <c r="P19" s="210">
        <f t="shared" si="3"/>
        <v>1.234777463042138</v>
      </c>
      <c r="Q19" s="161">
        <v>83630.43</v>
      </c>
      <c r="R19" s="161">
        <f t="shared" si="4"/>
        <v>20710.030000000013</v>
      </c>
      <c r="S19" s="208">
        <f t="shared" si="5"/>
        <v>1.247637492716467</v>
      </c>
      <c r="T19" s="157">
        <f>E19-жовтень!E19</f>
        <v>10100</v>
      </c>
      <c r="U19" s="160">
        <f>F19-жовтень!F19</f>
        <v>4131.850000000006</v>
      </c>
      <c r="V19" s="161">
        <f t="shared" si="10"/>
        <v>-5968.149999999994</v>
      </c>
      <c r="W19" s="158">
        <f t="shared" si="11"/>
        <v>40.90940594059412</v>
      </c>
      <c r="X19" s="363">
        <f t="shared" si="7"/>
        <v>0.012860029674329088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52400.51</v>
      </c>
      <c r="G20" s="253">
        <f t="shared" si="8"/>
        <v>-10999.489999999998</v>
      </c>
      <c r="H20" s="195">
        <f t="shared" si="12"/>
        <v>82.65064668769716</v>
      </c>
      <c r="I20" s="254">
        <f t="shared" si="0"/>
        <v>-10999.489999999998</v>
      </c>
      <c r="J20" s="254">
        <f t="shared" si="1"/>
        <v>82.65064668769716</v>
      </c>
      <c r="K20" s="254"/>
      <c r="L20" s="254"/>
      <c r="M20" s="254"/>
      <c r="N20" s="254">
        <v>101799.72</v>
      </c>
      <c r="O20" s="254">
        <f t="shared" si="2"/>
        <v>-38399.72</v>
      </c>
      <c r="P20" s="305">
        <f t="shared" si="3"/>
        <v>0.6227914968724865</v>
      </c>
      <c r="Q20" s="166">
        <v>83630.43</v>
      </c>
      <c r="R20" s="166">
        <f t="shared" si="4"/>
        <v>-31229.91999999999</v>
      </c>
      <c r="S20" s="256">
        <f t="shared" si="5"/>
        <v>0.6265722895362371</v>
      </c>
      <c r="T20" s="195">
        <f>E20-жовтень!E20</f>
        <v>100</v>
      </c>
      <c r="U20" s="179">
        <f>F20-жовтень!F20</f>
        <v>476.01000000000204</v>
      </c>
      <c r="V20" s="166">
        <f t="shared" si="10"/>
        <v>376.01000000000204</v>
      </c>
      <c r="W20" s="254">
        <f t="shared" si="11"/>
        <v>476.010000000002</v>
      </c>
      <c r="X20" s="363">
        <f t="shared" si="7"/>
        <v>0.003780792663750643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10330.42</v>
      </c>
      <c r="G21" s="253">
        <f t="shared" si="8"/>
        <v>-869.5799999999999</v>
      </c>
      <c r="H21" s="195">
        <f t="shared" si="12"/>
        <v>92.23589285714286</v>
      </c>
      <c r="I21" s="254">
        <f t="shared" si="0"/>
        <v>-1869.58</v>
      </c>
      <c r="J21" s="254">
        <f t="shared" si="1"/>
        <v>84.67557377049181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10330.42</v>
      </c>
      <c r="S21" s="256"/>
      <c r="T21" s="195">
        <f>E21-жовтень!E21</f>
        <v>2500</v>
      </c>
      <c r="U21" s="179">
        <f>F21-жовтень!F21</f>
        <v>318.2600000000002</v>
      </c>
      <c r="V21" s="166">
        <f t="shared" si="10"/>
        <v>-2181.74</v>
      </c>
      <c r="W21" s="254">
        <f t="shared" si="11"/>
        <v>12.730400000000008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41609.53</v>
      </c>
      <c r="G22" s="253">
        <f t="shared" si="8"/>
        <v>-690.4700000000012</v>
      </c>
      <c r="H22" s="195">
        <f t="shared" si="12"/>
        <v>98.36768321513001</v>
      </c>
      <c r="I22" s="254">
        <f t="shared" si="0"/>
        <v>-8490.470000000001</v>
      </c>
      <c r="J22" s="254">
        <f t="shared" si="1"/>
        <v>83.05295409181636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41609.53</v>
      </c>
      <c r="S22" s="256"/>
      <c r="T22" s="195">
        <f>E22-жовтень!E22</f>
        <v>7500</v>
      </c>
      <c r="U22" s="179">
        <f>F22-жовтень!F22</f>
        <v>3337.5800000000017</v>
      </c>
      <c r="V22" s="166">
        <f t="shared" si="10"/>
        <v>-4162.419999999998</v>
      </c>
      <c r="W22" s="254">
        <f t="shared" si="11"/>
        <v>44.50106666666669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401260.1</v>
      </c>
      <c r="E23" s="150">
        <f>E24+E33+E35+E32</f>
        <v>379423.6</v>
      </c>
      <c r="F23" s="223">
        <v>390655.9</v>
      </c>
      <c r="G23" s="150">
        <f t="shared" si="8"/>
        <v>11232.300000000047</v>
      </c>
      <c r="H23" s="157">
        <f t="shared" si="12"/>
        <v>102.9603588179544</v>
      </c>
      <c r="I23" s="158">
        <f t="shared" si="0"/>
        <v>-10604.199999999953</v>
      </c>
      <c r="J23" s="158">
        <f t="shared" si="1"/>
        <v>97.35727524366365</v>
      </c>
      <c r="K23" s="158"/>
      <c r="L23" s="158"/>
      <c r="M23" s="158"/>
      <c r="N23" s="158">
        <v>340503.51</v>
      </c>
      <c r="O23" s="158">
        <f aca="true" t="shared" si="13" ref="O23:O39">D23-N23</f>
        <v>60756.58999999997</v>
      </c>
      <c r="P23" s="210">
        <f aca="true" t="shared" si="14" ref="P23:P39">D23/N23</f>
        <v>1.1784316114685571</v>
      </c>
      <c r="Q23" s="158">
        <v>282212.74</v>
      </c>
      <c r="R23" s="161">
        <f t="shared" si="4"/>
        <v>108443.16000000003</v>
      </c>
      <c r="S23" s="209">
        <f aca="true" t="shared" si="15" ref="S23:S31">F23/Q23</f>
        <v>1.3842603278647168</v>
      </c>
      <c r="T23" s="157">
        <f>E23-жовтень!E23</f>
        <v>35860</v>
      </c>
      <c r="U23" s="160">
        <f>F23-жовтень!F23</f>
        <v>33779.600000000035</v>
      </c>
      <c r="V23" s="161">
        <f t="shared" si="10"/>
        <v>-2080.399999999965</v>
      </c>
      <c r="W23" s="158">
        <f t="shared" si="11"/>
        <v>94.19854991634142</v>
      </c>
      <c r="X23" s="363">
        <f>S23-P23</f>
        <v>0.20582871639615963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206751</v>
      </c>
      <c r="E24" s="150">
        <f>E25+E28+E29</f>
        <v>191561.1</v>
      </c>
      <c r="F24" s="223">
        <f>F25+F28+F29</f>
        <v>179523.38</v>
      </c>
      <c r="G24" s="150">
        <f t="shared" si="8"/>
        <v>-12037.720000000001</v>
      </c>
      <c r="H24" s="157">
        <f t="shared" si="12"/>
        <v>93.71598931098224</v>
      </c>
      <c r="I24" s="158">
        <f t="shared" si="0"/>
        <v>-27227.619999999995</v>
      </c>
      <c r="J24" s="158">
        <f t="shared" si="1"/>
        <v>86.83071907753772</v>
      </c>
      <c r="K24" s="158"/>
      <c r="L24" s="158"/>
      <c r="M24" s="158"/>
      <c r="N24" s="158">
        <v>182295.05</v>
      </c>
      <c r="O24" s="158">
        <f t="shared" si="13"/>
        <v>24455.95000000001</v>
      </c>
      <c r="P24" s="210">
        <f t="shared" si="14"/>
        <v>1.134155864352872</v>
      </c>
      <c r="Q24" s="158">
        <v>153656.31</v>
      </c>
      <c r="R24" s="161">
        <f t="shared" si="4"/>
        <v>25867.070000000007</v>
      </c>
      <c r="S24" s="209">
        <f t="shared" si="15"/>
        <v>1.1683436885865606</v>
      </c>
      <c r="T24" s="157">
        <f>E24-жовтень!E24</f>
        <v>17145</v>
      </c>
      <c r="U24" s="160">
        <f>F24-жовтень!F24</f>
        <v>3596.6900000000314</v>
      </c>
      <c r="V24" s="161">
        <f t="shared" si="10"/>
        <v>-13548.309999999969</v>
      </c>
      <c r="W24" s="158">
        <f t="shared" si="11"/>
        <v>20.97806940799085</v>
      </c>
      <c r="X24" s="363">
        <f aca="true" t="shared" si="16" ref="X24:X87">S24-P24</f>
        <v>0.0341878242336886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23968.27</v>
      </c>
      <c r="G25" s="253">
        <f t="shared" si="8"/>
        <v>1704.170000000002</v>
      </c>
      <c r="H25" s="195">
        <f t="shared" si="12"/>
        <v>107.65434039552464</v>
      </c>
      <c r="I25" s="254">
        <f t="shared" si="0"/>
        <v>1159.2700000000004</v>
      </c>
      <c r="J25" s="254">
        <f t="shared" si="1"/>
        <v>105.08251128940331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3746.880000000001</v>
      </c>
      <c r="S25" s="215">
        <f t="shared" si="15"/>
        <v>1.1852929002407846</v>
      </c>
      <c r="T25" s="195">
        <f>E25-жовтень!E25</f>
        <v>405</v>
      </c>
      <c r="U25" s="179">
        <f>F25-жовтень!F25</f>
        <v>369.08000000000175</v>
      </c>
      <c r="V25" s="166">
        <f t="shared" si="10"/>
        <v>-35.919999999998254</v>
      </c>
      <c r="W25" s="254">
        <f t="shared" si="11"/>
        <v>91.1308641975313</v>
      </c>
      <c r="X25" s="363">
        <f t="shared" si="16"/>
        <v>0.12352816149942902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1355.71</v>
      </c>
      <c r="G26" s="223">
        <f t="shared" si="8"/>
        <v>-411.5899999999999</v>
      </c>
      <c r="H26" s="237">
        <f t="shared" si="12"/>
        <v>76.71080178803825</v>
      </c>
      <c r="I26" s="299">
        <f t="shared" si="0"/>
        <v>-466.5899999999999</v>
      </c>
      <c r="J26" s="299">
        <f t="shared" si="1"/>
        <v>74.39554409263019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560.1700000000001</v>
      </c>
      <c r="S26" s="228">
        <f t="shared" si="15"/>
        <v>1.704138069738794</v>
      </c>
      <c r="T26" s="237">
        <f>E26-жовтень!E26</f>
        <v>55</v>
      </c>
      <c r="U26" s="237">
        <f>F26-жовтень!F26</f>
        <v>103.3900000000001</v>
      </c>
      <c r="V26" s="299">
        <f t="shared" si="10"/>
        <v>48.3900000000001</v>
      </c>
      <c r="W26" s="299">
        <f t="shared" si="11"/>
        <v>187.98181818181837</v>
      </c>
      <c r="X26" s="363">
        <f t="shared" si="16"/>
        <v>-0.458315947111805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20496.8</v>
      </c>
      <c r="F27" s="199">
        <v>22612.56</v>
      </c>
      <c r="G27" s="223">
        <f t="shared" si="8"/>
        <v>2115.760000000002</v>
      </c>
      <c r="H27" s="237">
        <f t="shared" si="12"/>
        <v>110.32239178798642</v>
      </c>
      <c r="I27" s="299">
        <f t="shared" si="0"/>
        <v>1625.8600000000006</v>
      </c>
      <c r="J27" s="299">
        <f t="shared" si="1"/>
        <v>107.74709697093874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3186.7100000000028</v>
      </c>
      <c r="S27" s="228">
        <f t="shared" si="15"/>
        <v>1.1640448165717332</v>
      </c>
      <c r="T27" s="237">
        <f>E27-жовтень!E27</f>
        <v>350</v>
      </c>
      <c r="U27" s="237">
        <f>F27-жовтень!F27</f>
        <v>265.6800000000003</v>
      </c>
      <c r="V27" s="299">
        <f t="shared" si="10"/>
        <v>-84.31999999999971</v>
      </c>
      <c r="W27" s="299">
        <f t="shared" si="11"/>
        <v>75.90857142857152</v>
      </c>
      <c r="X27" s="363">
        <f t="shared" si="16"/>
        <v>0.14722073299590321</v>
      </c>
    </row>
    <row r="28" spans="1:24" s="6" customFormat="1" ht="18">
      <c r="A28" s="8"/>
      <c r="B28" s="50" t="s">
        <v>75</v>
      </c>
      <c r="C28" s="123"/>
      <c r="D28" s="171">
        <v>650</v>
      </c>
      <c r="E28" s="369">
        <v>645</v>
      </c>
      <c r="F28" s="172">
        <v>265.59</v>
      </c>
      <c r="G28" s="253">
        <f t="shared" si="8"/>
        <v>-379.41</v>
      </c>
      <c r="H28" s="195">
        <f t="shared" si="12"/>
        <v>41.17674418604651</v>
      </c>
      <c r="I28" s="254">
        <f t="shared" si="0"/>
        <v>-384.41</v>
      </c>
      <c r="J28" s="254">
        <f t="shared" si="1"/>
        <v>40.86</v>
      </c>
      <c r="K28" s="254"/>
      <c r="L28" s="254"/>
      <c r="M28" s="254"/>
      <c r="N28" s="254">
        <v>701.85</v>
      </c>
      <c r="O28" s="254">
        <f t="shared" si="13"/>
        <v>-51.85000000000002</v>
      </c>
      <c r="P28" s="305">
        <f t="shared" si="14"/>
        <v>0.9261238156301204</v>
      </c>
      <c r="Q28" s="174">
        <v>810.29</v>
      </c>
      <c r="R28" s="174">
        <f t="shared" si="4"/>
        <v>-544.7</v>
      </c>
      <c r="S28" s="212">
        <f t="shared" si="15"/>
        <v>0.32777153858495106</v>
      </c>
      <c r="T28" s="195">
        <f>E28-жовтень!E28</f>
        <v>5</v>
      </c>
      <c r="U28" s="179">
        <f>F28-жовтень!F28</f>
        <v>12.919999999999987</v>
      </c>
      <c r="V28" s="166">
        <f t="shared" si="10"/>
        <v>7.9199999999999875</v>
      </c>
      <c r="W28" s="254">
        <f t="shared" si="11"/>
        <v>258.39999999999975</v>
      </c>
      <c r="X28" s="364">
        <f t="shared" si="16"/>
        <v>-0.5983522770451692</v>
      </c>
    </row>
    <row r="29" spans="1:24" s="6" customFormat="1" ht="18">
      <c r="A29" s="8"/>
      <c r="B29" s="50" t="s">
        <v>76</v>
      </c>
      <c r="C29" s="123"/>
      <c r="D29" s="171">
        <v>183292</v>
      </c>
      <c r="E29" s="369">
        <v>168652</v>
      </c>
      <c r="F29" s="172">
        <v>155289.52</v>
      </c>
      <c r="G29" s="150">
        <f t="shared" si="8"/>
        <v>-13362.48000000001</v>
      </c>
      <c r="H29" s="195">
        <f t="shared" si="12"/>
        <v>92.0768920617603</v>
      </c>
      <c r="I29" s="254">
        <f t="shared" si="0"/>
        <v>-28002.48000000001</v>
      </c>
      <c r="J29" s="254">
        <f t="shared" si="1"/>
        <v>84.72247561268358</v>
      </c>
      <c r="K29" s="254"/>
      <c r="L29" s="254"/>
      <c r="M29" s="254"/>
      <c r="N29" s="254">
        <v>160111.04</v>
      </c>
      <c r="O29" s="254">
        <f t="shared" si="13"/>
        <v>23180.959999999992</v>
      </c>
      <c r="P29" s="305">
        <f t="shared" si="14"/>
        <v>1.1447805223175116</v>
      </c>
      <c r="Q29" s="175">
        <v>132624.64</v>
      </c>
      <c r="R29" s="175">
        <f t="shared" si="4"/>
        <v>22664.879999999976</v>
      </c>
      <c r="S29" s="211">
        <f t="shared" si="15"/>
        <v>1.170894940789283</v>
      </c>
      <c r="T29" s="195">
        <f>E29-жовтень!E29</f>
        <v>16735</v>
      </c>
      <c r="U29" s="179">
        <f>F29-жовтень!F29</f>
        <v>3214.6900000000023</v>
      </c>
      <c r="V29" s="166">
        <f t="shared" si="10"/>
        <v>-13520.309999999998</v>
      </c>
      <c r="W29" s="254">
        <f t="shared" si="11"/>
        <v>19.209381535703628</v>
      </c>
      <c r="X29" s="364">
        <f t="shared" si="16"/>
        <v>0.026114418471771428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53733</v>
      </c>
      <c r="F30" s="199">
        <v>50385.93</v>
      </c>
      <c r="G30" s="223">
        <f t="shared" si="8"/>
        <v>-3347.0699999999997</v>
      </c>
      <c r="H30" s="237">
        <f t="shared" si="12"/>
        <v>93.77092289654402</v>
      </c>
      <c r="I30" s="299">
        <f t="shared" si="0"/>
        <v>-7147.07</v>
      </c>
      <c r="J30" s="299">
        <f t="shared" si="1"/>
        <v>87.57744251125442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8379.650000000001</v>
      </c>
      <c r="S30" s="228">
        <f t="shared" si="15"/>
        <v>1.1994856483363916</v>
      </c>
      <c r="T30" s="237">
        <f>E30-жовтень!E30</f>
        <v>5800</v>
      </c>
      <c r="U30" s="237">
        <f>F30-жовтень!F30</f>
        <v>737.8199999999997</v>
      </c>
      <c r="V30" s="299">
        <f t="shared" si="10"/>
        <v>-5062.18</v>
      </c>
      <c r="W30" s="299">
        <f t="shared" si="11"/>
        <v>12.721034482758617</v>
      </c>
      <c r="X30" s="363">
        <f t="shared" si="16"/>
        <v>0.046796223334733655</v>
      </c>
    </row>
    <row r="31" spans="1:24" s="6" customFormat="1" ht="18" customHeight="1" hidden="1">
      <c r="A31" s="8"/>
      <c r="B31" s="196" t="s">
        <v>112</v>
      </c>
      <c r="C31" s="197"/>
      <c r="D31" s="198">
        <v>124759</v>
      </c>
      <c r="E31" s="198">
        <v>114919</v>
      </c>
      <c r="F31" s="199">
        <v>104903.59</v>
      </c>
      <c r="G31" s="223">
        <f t="shared" si="8"/>
        <v>-10015.410000000003</v>
      </c>
      <c r="H31" s="237">
        <f t="shared" si="12"/>
        <v>91.28480930046379</v>
      </c>
      <c r="I31" s="299">
        <f t="shared" si="0"/>
        <v>-19855.410000000003</v>
      </c>
      <c r="J31" s="299">
        <f t="shared" si="1"/>
        <v>84.0849878565875</v>
      </c>
      <c r="K31" s="299"/>
      <c r="L31" s="299"/>
      <c r="M31" s="299"/>
      <c r="N31" s="299">
        <v>110199.06</v>
      </c>
      <c r="O31" s="299">
        <f t="shared" si="13"/>
        <v>14559.940000000002</v>
      </c>
      <c r="P31" s="341">
        <f t="shared" si="14"/>
        <v>1.1321239945240913</v>
      </c>
      <c r="Q31" s="200">
        <v>90618.36</v>
      </c>
      <c r="R31" s="200">
        <f t="shared" si="4"/>
        <v>14285.229999999996</v>
      </c>
      <c r="S31" s="228">
        <f t="shared" si="15"/>
        <v>1.1576416743803353</v>
      </c>
      <c r="T31" s="237">
        <f>E31-жовтень!E31</f>
        <v>10935</v>
      </c>
      <c r="U31" s="237">
        <f>F31-жовтень!F31</f>
        <v>2476.8699999999953</v>
      </c>
      <c r="V31" s="299">
        <f t="shared" si="10"/>
        <v>-8458.130000000005</v>
      </c>
      <c r="W31" s="299">
        <f t="shared" si="11"/>
        <v>22.65084590763599</v>
      </c>
      <c r="X31" s="363">
        <f t="shared" si="16"/>
        <v>0.02551767985624398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138.4</v>
      </c>
      <c r="G33" s="150">
        <f t="shared" si="8"/>
        <v>30.900000000000006</v>
      </c>
      <c r="H33" s="157">
        <f t="shared" si="12"/>
        <v>128.74418604651163</v>
      </c>
      <c r="I33" s="158">
        <f t="shared" si="0"/>
        <v>23.400000000000006</v>
      </c>
      <c r="J33" s="158">
        <f t="shared" si="1"/>
        <v>120.34782608695653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42.22</v>
      </c>
      <c r="S33" s="210">
        <f aca="true" t="shared" si="17" ref="S33:S39">F33/Q33</f>
        <v>1.438968600540653</v>
      </c>
      <c r="T33" s="157">
        <f>E33-жовтень!E33</f>
        <v>15</v>
      </c>
      <c r="U33" s="160">
        <f>F33-жовтень!F33</f>
        <v>4.039999999999992</v>
      </c>
      <c r="V33" s="161">
        <f t="shared" si="10"/>
        <v>-10.960000000000008</v>
      </c>
      <c r="W33" s="158">
        <f t="shared" si="11"/>
        <v>26.93333333333328</v>
      </c>
      <c r="X33" s="363">
        <f t="shared" si="16"/>
        <v>0.4617422239261051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211036.79</v>
      </c>
      <c r="G35" s="150">
        <f t="shared" si="8"/>
        <v>23281.790000000008</v>
      </c>
      <c r="H35" s="157">
        <f t="shared" si="12"/>
        <v>112.40009054352747</v>
      </c>
      <c r="I35" s="158">
        <f t="shared" si="0"/>
        <v>16642.690000000002</v>
      </c>
      <c r="J35" s="158">
        <f t="shared" si="1"/>
        <v>108.56131436087824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82403.62000000001</v>
      </c>
      <c r="S35" s="226">
        <f t="shared" si="17"/>
        <v>1.64060941668467</v>
      </c>
      <c r="T35" s="157">
        <f>E35-жовтень!E35</f>
        <v>18700</v>
      </c>
      <c r="U35" s="160">
        <f>F35-жовтень!F35</f>
        <v>30178.28</v>
      </c>
      <c r="V35" s="161">
        <f t="shared" si="10"/>
        <v>11478.279999999999</v>
      </c>
      <c r="W35" s="158">
        <f t="shared" si="11"/>
        <v>161.38117647058823</v>
      </c>
      <c r="X35" s="363">
        <f t="shared" si="16"/>
        <v>0.4123550440548496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42909.98</v>
      </c>
      <c r="G37" s="103">
        <f>F37-E37</f>
        <v>3409.980000000003</v>
      </c>
      <c r="H37" s="105">
        <f t="shared" si="12"/>
        <v>108.63286075949368</v>
      </c>
      <c r="I37" s="104">
        <f t="shared" si="0"/>
        <v>1909.9800000000032</v>
      </c>
      <c r="J37" s="104">
        <f t="shared" si="1"/>
        <v>104.65848780487805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11333.940000000002</v>
      </c>
      <c r="S37" s="216">
        <f t="shared" si="17"/>
        <v>1.3589411465148893</v>
      </c>
      <c r="T37" s="105">
        <f>E37-жовтень!E37</f>
        <v>4860</v>
      </c>
      <c r="U37" s="144">
        <f>F37-жовтень!F37</f>
        <v>8044.110000000001</v>
      </c>
      <c r="V37" s="106">
        <f t="shared" si="10"/>
        <v>3184.1100000000006</v>
      </c>
      <c r="W37" s="104">
        <f>U37/T37*100</f>
        <v>165.51666666666668</v>
      </c>
      <c r="X37" s="363">
        <f t="shared" si="16"/>
        <v>0.3123211165560291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168061.65</v>
      </c>
      <c r="G38" s="103">
        <f>F38-E38</f>
        <v>19861.649999999994</v>
      </c>
      <c r="H38" s="105">
        <f t="shared" si="12"/>
        <v>113.40192307692307</v>
      </c>
      <c r="I38" s="104">
        <f t="shared" si="0"/>
        <v>14722.549999999988</v>
      </c>
      <c r="J38" s="104">
        <f t="shared" si="1"/>
        <v>109.6013019510353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71057.82999999999</v>
      </c>
      <c r="S38" s="216">
        <f t="shared" si="17"/>
        <v>1.7325261005185155</v>
      </c>
      <c r="T38" s="105">
        <f>E38-жовтень!E38</f>
        <v>13840</v>
      </c>
      <c r="U38" s="144">
        <f>F38-жовтень!F38</f>
        <v>22134.160000000003</v>
      </c>
      <c r="V38" s="106">
        <f t="shared" si="10"/>
        <v>8294.160000000003</v>
      </c>
      <c r="W38" s="104">
        <f>U38/T38*100</f>
        <v>159.92890173410407</v>
      </c>
      <c r="X38" s="363">
        <f t="shared" si="16"/>
        <v>0.44438937678001733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63295</v>
      </c>
      <c r="E41" s="151">
        <f>E42+E43+E44+E45+E46+E48+E50+E51+E52+E53+E54+E59+E60+E64+E47+E49</f>
        <v>62177.9</v>
      </c>
      <c r="F41" s="151">
        <f>F42+F43+F44+F45+F46+F48+F50+F51+F52+F53+F54+F59+F60+F64+F47+F49</f>
        <v>61652.21999999999</v>
      </c>
      <c r="G41" s="151">
        <f>G42+G43+G44+G45+G46+G48+G50+G51+G52+G53+G54+G59+G60+G64+G47+G49</f>
        <v>-525.6800000000023</v>
      </c>
      <c r="H41" s="151">
        <f>F41/E41*100</f>
        <v>99.15455491420583</v>
      </c>
      <c r="I41" s="153">
        <f>F41-D41</f>
        <v>-1642.7800000000134</v>
      </c>
      <c r="J41" s="153">
        <f>F41/D41*100</f>
        <v>97.40456592147876</v>
      </c>
      <c r="K41" s="153"/>
      <c r="L41" s="153"/>
      <c r="M41" s="153"/>
      <c r="N41" s="153">
        <v>68752.68</v>
      </c>
      <c r="O41" s="153">
        <f>D41-N41</f>
        <v>-5457.679999999993</v>
      </c>
      <c r="P41" s="219">
        <f>D41/N41</f>
        <v>0.9206186580654021</v>
      </c>
      <c r="Q41" s="287">
        <v>55017.73</v>
      </c>
      <c r="R41" s="151">
        <f t="shared" si="4"/>
        <v>6634.489999999983</v>
      </c>
      <c r="S41" s="205">
        <f>F41/Q41</f>
        <v>1.1205882176527455</v>
      </c>
      <c r="T41" s="151">
        <f>T42+T43+T44+T45+T46+T48+T50+T51+T52+T53+T54+T59+T60+T64+T47+T49</f>
        <v>11963.8</v>
      </c>
      <c r="U41" s="151">
        <f>U42+U43+U44+U45+U46+U48+U50+U51+U52+U53+U54+U59+U60+U64+U47+U49</f>
        <v>5461.399999999999</v>
      </c>
      <c r="V41" s="151">
        <f>V42+V43+V44+V45+V46+V48+V50+V51+V52+V53+V54+V59+V60+V64</f>
        <v>-6484.190000000001</v>
      </c>
      <c r="W41" s="151">
        <f>U41/T41*100</f>
        <v>45.649375616442924</v>
      </c>
      <c r="X41" s="363">
        <f t="shared" si="16"/>
        <v>0.19996955958734342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2633.96</v>
      </c>
      <c r="G42" s="150">
        <f aca="true" t="shared" si="18" ref="G42:G66">F42-E42</f>
        <v>2053.96</v>
      </c>
      <c r="H42" s="164">
        <f>F42/E42*100</f>
        <v>454.13103448275865</v>
      </c>
      <c r="I42" s="165">
        <f>F42-D42</f>
        <v>2053.96</v>
      </c>
      <c r="J42" s="165">
        <f>F42/D42*100</f>
        <v>454.13103448275865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2149.13</v>
      </c>
      <c r="S42" s="218">
        <f>F42/Q42</f>
        <v>5.432749623579399</v>
      </c>
      <c r="T42" s="157">
        <f>E42-жовтень!E42</f>
        <v>100</v>
      </c>
      <c r="U42" s="160">
        <f>F42-жовтень!F42</f>
        <v>960.5900000000001</v>
      </c>
      <c r="V42" s="161">
        <f aca="true" t="shared" si="19" ref="V42:V66">U42-T42</f>
        <v>860.5900000000001</v>
      </c>
      <c r="W42" s="165">
        <f>U42/T42</f>
        <v>9.605900000000002</v>
      </c>
      <c r="X42" s="363">
        <f t="shared" si="16"/>
        <v>4.380194455170572</v>
      </c>
    </row>
    <row r="43" spans="1:24" s="6" customFormat="1" ht="30.75">
      <c r="A43" s="8"/>
      <c r="B43" s="129" t="s">
        <v>77</v>
      </c>
      <c r="C43" s="42">
        <v>21050000</v>
      </c>
      <c r="D43" s="150">
        <v>26400</v>
      </c>
      <c r="E43" s="150">
        <v>26400</v>
      </c>
      <c r="F43" s="156">
        <v>24690.14</v>
      </c>
      <c r="G43" s="150">
        <f t="shared" si="18"/>
        <v>-1709.8600000000006</v>
      </c>
      <c r="H43" s="164">
        <f aca="true" t="shared" si="20" ref="H43:H58">F43/E43*100</f>
        <v>93.52325757575758</v>
      </c>
      <c r="I43" s="165">
        <f aca="true" t="shared" si="21" ref="I43:I66">F43-D43</f>
        <v>-1709.8600000000006</v>
      </c>
      <c r="J43" s="165">
        <f>F43/D43*100</f>
        <v>93.52325757575758</v>
      </c>
      <c r="K43" s="165"/>
      <c r="L43" s="165"/>
      <c r="M43" s="165"/>
      <c r="N43" s="165">
        <v>36136.57</v>
      </c>
      <c r="O43" s="165">
        <f aca="true" t="shared" si="22" ref="O43:O60">D43-N43</f>
        <v>-9736.57</v>
      </c>
      <c r="P43" s="218">
        <f aca="true" t="shared" si="23" ref="P43:P60">D43/N43</f>
        <v>0.7305618657221756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1500</v>
      </c>
      <c r="U43" s="160">
        <f>F43-жовтень!F43</f>
        <v>2176.119999999999</v>
      </c>
      <c r="V43" s="161">
        <f t="shared" si="19"/>
        <v>676.119999999999</v>
      </c>
      <c r="W43" s="165">
        <f aca="true" t="shared" si="25" ref="W43:W65">U43/T43</f>
        <v>1.450746666666666</v>
      </c>
      <c r="X43" s="363">
        <f t="shared" si="16"/>
        <v>0.16174145641737414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143.3</v>
      </c>
      <c r="G44" s="150">
        <f t="shared" si="18"/>
        <v>116.30000000000001</v>
      </c>
      <c r="H44" s="164">
        <f t="shared" si="20"/>
        <v>530.7407407407408</v>
      </c>
      <c r="I44" s="165">
        <f t="shared" si="21"/>
        <v>103.30000000000001</v>
      </c>
      <c r="J44" s="165">
        <f aca="true" t="shared" si="26" ref="J44:J65">F44/D44*100</f>
        <v>358.25000000000006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111.32000000000001</v>
      </c>
      <c r="S44" s="218">
        <f t="shared" si="24"/>
        <v>4.480925578486555</v>
      </c>
      <c r="T44" s="157">
        <f>E44-жовтень!E44</f>
        <v>1</v>
      </c>
      <c r="U44" s="160">
        <f>F44-жовтень!F44</f>
        <v>5</v>
      </c>
      <c r="V44" s="161">
        <f t="shared" si="19"/>
        <v>4</v>
      </c>
      <c r="W44" s="165">
        <f t="shared" si="25"/>
        <v>5</v>
      </c>
      <c r="X44" s="363">
        <f t="shared" si="16"/>
        <v>3.230143839899938</v>
      </c>
    </row>
    <row r="45" spans="1:24" s="6" customFormat="1" ht="31.5">
      <c r="A45" s="8"/>
      <c r="B45" s="238" t="s">
        <v>39</v>
      </c>
      <c r="C45" s="71">
        <v>21080900</v>
      </c>
      <c r="D45" s="150">
        <v>13</v>
      </c>
      <c r="E45" s="150">
        <v>13</v>
      </c>
      <c r="F45" s="156">
        <v>12.95</v>
      </c>
      <c r="G45" s="150">
        <f t="shared" si="18"/>
        <v>-0.05000000000000071</v>
      </c>
      <c r="H45" s="164">
        <f t="shared" si="20"/>
        <v>99.6153846153846</v>
      </c>
      <c r="I45" s="165">
        <f t="shared" si="21"/>
        <v>-0.05000000000000071</v>
      </c>
      <c r="J45" s="165"/>
      <c r="K45" s="165"/>
      <c r="L45" s="165"/>
      <c r="M45" s="165"/>
      <c r="N45" s="165">
        <v>0.1</v>
      </c>
      <c r="O45" s="165">
        <f t="shared" si="22"/>
        <v>12.9</v>
      </c>
      <c r="P45" s="218">
        <f t="shared" si="23"/>
        <v>130</v>
      </c>
      <c r="Q45" s="165">
        <v>0.1</v>
      </c>
      <c r="R45" s="165">
        <f t="shared" si="4"/>
        <v>12.85</v>
      </c>
      <c r="S45" s="218"/>
      <c r="T45" s="157">
        <f>E45-жовтень!E45</f>
        <v>13</v>
      </c>
      <c r="U45" s="160">
        <f>F45-жовтень!F45</f>
        <v>0</v>
      </c>
      <c r="V45" s="161">
        <f t="shared" si="19"/>
        <v>-13</v>
      </c>
      <c r="W45" s="165"/>
      <c r="X45" s="363">
        <f t="shared" si="16"/>
        <v>-130</v>
      </c>
    </row>
    <row r="46" spans="1:24" s="6" customFormat="1" ht="18">
      <c r="A46" s="8"/>
      <c r="B46" s="130" t="s">
        <v>16</v>
      </c>
      <c r="C46" s="72">
        <v>21081100</v>
      </c>
      <c r="D46" s="150">
        <v>660</v>
      </c>
      <c r="E46" s="150">
        <v>638</v>
      </c>
      <c r="F46" s="156">
        <v>647.91</v>
      </c>
      <c r="G46" s="150">
        <f t="shared" si="18"/>
        <v>9.909999999999968</v>
      </c>
      <c r="H46" s="164">
        <f t="shared" si="20"/>
        <v>101.55329153605015</v>
      </c>
      <c r="I46" s="165">
        <f t="shared" si="21"/>
        <v>-12.090000000000032</v>
      </c>
      <c r="J46" s="165">
        <f t="shared" si="26"/>
        <v>98.16818181818181</v>
      </c>
      <c r="K46" s="165"/>
      <c r="L46" s="165"/>
      <c r="M46" s="165"/>
      <c r="N46" s="165">
        <v>241.07</v>
      </c>
      <c r="O46" s="165">
        <f t="shared" si="22"/>
        <v>418.93</v>
      </c>
      <c r="P46" s="218">
        <f t="shared" si="23"/>
        <v>2.7377940017422326</v>
      </c>
      <c r="Q46" s="165">
        <v>207.68</v>
      </c>
      <c r="R46" s="165">
        <f t="shared" si="4"/>
        <v>440.22999999999996</v>
      </c>
      <c r="S46" s="218">
        <f t="shared" si="24"/>
        <v>3.119751540832049</v>
      </c>
      <c r="T46" s="157">
        <f>E46-жовтень!E46</f>
        <v>422</v>
      </c>
      <c r="U46" s="160">
        <f>F46-жовтень!F46</f>
        <v>4.829999999999927</v>
      </c>
      <c r="V46" s="161">
        <f t="shared" si="19"/>
        <v>-417.1700000000001</v>
      </c>
      <c r="W46" s="165">
        <f t="shared" si="25"/>
        <v>0.011445497630331581</v>
      </c>
      <c r="X46" s="363">
        <f t="shared" si="16"/>
        <v>0.3819575390898162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90.02</v>
      </c>
      <c r="G47" s="150">
        <f t="shared" si="18"/>
        <v>1.6199999999999903</v>
      </c>
      <c r="H47" s="164">
        <f t="shared" si="20"/>
        <v>101.83257918552036</v>
      </c>
      <c r="I47" s="165">
        <f t="shared" si="21"/>
        <v>-7.480000000000004</v>
      </c>
      <c r="J47" s="165">
        <f t="shared" si="26"/>
        <v>92.32820512820513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42.06999999999999</v>
      </c>
      <c r="S47" s="218">
        <f t="shared" si="24"/>
        <v>1.8773722627737224</v>
      </c>
      <c r="T47" s="157">
        <f>E47-жовтень!E47</f>
        <v>6.800000000000011</v>
      </c>
      <c r="U47" s="160">
        <f>F47-жовтень!F47</f>
        <v>11.58999999999999</v>
      </c>
      <c r="V47" s="161">
        <f t="shared" si="19"/>
        <v>4.789999999999978</v>
      </c>
      <c r="W47" s="165">
        <f t="shared" si="25"/>
        <v>1.7044117647058779</v>
      </c>
      <c r="X47" s="363">
        <f t="shared" si="16"/>
        <v>0.7485080738192242</v>
      </c>
    </row>
    <row r="48" spans="1:24" s="6" customFormat="1" ht="30.75">
      <c r="A48" s="8"/>
      <c r="B48" s="349" t="s">
        <v>105</v>
      </c>
      <c r="C48" s="49">
        <v>22010300</v>
      </c>
      <c r="D48" s="150">
        <v>980</v>
      </c>
      <c r="E48" s="150">
        <v>960</v>
      </c>
      <c r="F48" s="156">
        <v>1060.57</v>
      </c>
      <c r="G48" s="150">
        <f t="shared" si="18"/>
        <v>100.56999999999994</v>
      </c>
      <c r="H48" s="164">
        <f t="shared" si="20"/>
        <v>110.47604166666667</v>
      </c>
      <c r="I48" s="165">
        <f t="shared" si="21"/>
        <v>80.56999999999994</v>
      </c>
      <c r="J48" s="165">
        <f t="shared" si="26"/>
        <v>108.22142857142856</v>
      </c>
      <c r="K48" s="165"/>
      <c r="L48" s="165"/>
      <c r="M48" s="165"/>
      <c r="N48" s="165">
        <v>791.33</v>
      </c>
      <c r="O48" s="165">
        <f t="shared" si="22"/>
        <v>188.66999999999996</v>
      </c>
      <c r="P48" s="218">
        <f t="shared" si="23"/>
        <v>1.238421391834001</v>
      </c>
      <c r="Q48" s="165">
        <v>531.02</v>
      </c>
      <c r="R48" s="165">
        <f t="shared" si="4"/>
        <v>529.55</v>
      </c>
      <c r="S48" s="218">
        <f t="shared" si="24"/>
        <v>1.9972317426838913</v>
      </c>
      <c r="T48" s="157">
        <f>E48-жовтень!E48</f>
        <v>260</v>
      </c>
      <c r="U48" s="160">
        <f>F48-жовтень!F48</f>
        <v>52.62999999999988</v>
      </c>
      <c r="V48" s="161">
        <f t="shared" si="19"/>
        <v>-207.37000000000012</v>
      </c>
      <c r="W48" s="165">
        <f t="shared" si="25"/>
        <v>0.20242307692307646</v>
      </c>
      <c r="X48" s="363">
        <f t="shared" si="16"/>
        <v>0.7588103508498902</v>
      </c>
    </row>
    <row r="49" spans="1:24" s="6" customFormat="1" ht="18">
      <c r="A49" s="8"/>
      <c r="B49" s="130" t="s">
        <v>223</v>
      </c>
      <c r="C49" s="49">
        <v>22010200</v>
      </c>
      <c r="D49" s="150">
        <v>23</v>
      </c>
      <c r="E49" s="150">
        <v>23</v>
      </c>
      <c r="F49" s="156">
        <v>23.38</v>
      </c>
      <c r="G49" s="150">
        <f t="shared" si="18"/>
        <v>0.379999999999999</v>
      </c>
      <c r="H49" s="164">
        <f t="shared" si="20"/>
        <v>101.65217391304347</v>
      </c>
      <c r="I49" s="165">
        <f t="shared" si="21"/>
        <v>0.379999999999999</v>
      </c>
      <c r="J49" s="165"/>
      <c r="K49" s="165"/>
      <c r="L49" s="165"/>
      <c r="M49" s="165"/>
      <c r="N49" s="165">
        <v>0</v>
      </c>
      <c r="O49" s="165">
        <f t="shared" si="22"/>
        <v>23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23</v>
      </c>
      <c r="U49" s="160">
        <f>F49-жовтень!F49</f>
        <v>0</v>
      </c>
      <c r="V49" s="161">
        <f t="shared" si="19"/>
        <v>-23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19000</v>
      </c>
      <c r="E50" s="150">
        <v>18300</v>
      </c>
      <c r="F50" s="156">
        <v>17728.92</v>
      </c>
      <c r="G50" s="150">
        <f t="shared" si="18"/>
        <v>-571.0800000000017</v>
      </c>
      <c r="H50" s="164">
        <f t="shared" si="20"/>
        <v>96.87934426229508</v>
      </c>
      <c r="I50" s="165">
        <f t="shared" si="21"/>
        <v>-1271.0800000000017</v>
      </c>
      <c r="J50" s="165">
        <f t="shared" si="26"/>
        <v>93.31010526315788</v>
      </c>
      <c r="K50" s="165"/>
      <c r="L50" s="165"/>
      <c r="M50" s="165"/>
      <c r="N50" s="165">
        <v>11422.5</v>
      </c>
      <c r="O50" s="165">
        <f t="shared" si="22"/>
        <v>7577.5</v>
      </c>
      <c r="P50" s="218">
        <f t="shared" si="23"/>
        <v>1.663383672576056</v>
      </c>
      <c r="Q50" s="165">
        <v>8876.24</v>
      </c>
      <c r="R50" s="165">
        <f t="shared" si="4"/>
        <v>8852.679999999998</v>
      </c>
      <c r="S50" s="218">
        <f t="shared" si="24"/>
        <v>1.9973457229637772</v>
      </c>
      <c r="T50" s="157">
        <f>E50-жовтень!E50</f>
        <v>8660</v>
      </c>
      <c r="U50" s="160">
        <f>F50-жовтень!F50</f>
        <v>1227.869999999999</v>
      </c>
      <c r="V50" s="161">
        <f t="shared" si="19"/>
        <v>-7432.130000000001</v>
      </c>
      <c r="W50" s="165">
        <f t="shared" si="25"/>
        <v>0.14178637413394907</v>
      </c>
      <c r="X50" s="363">
        <f t="shared" si="16"/>
        <v>0.3339620503877212</v>
      </c>
    </row>
    <row r="51" spans="1:24" s="6" customFormat="1" ht="31.5">
      <c r="A51" s="8"/>
      <c r="B51" s="355" t="s">
        <v>99</v>
      </c>
      <c r="C51" s="72">
        <v>22012600</v>
      </c>
      <c r="D51" s="150">
        <v>530</v>
      </c>
      <c r="E51" s="150">
        <v>505</v>
      </c>
      <c r="F51" s="156">
        <v>580.04</v>
      </c>
      <c r="G51" s="150">
        <f t="shared" si="18"/>
        <v>75.03999999999996</v>
      </c>
      <c r="H51" s="164">
        <f t="shared" si="20"/>
        <v>114.85940594059404</v>
      </c>
      <c r="I51" s="165">
        <f t="shared" si="21"/>
        <v>50.039999999999964</v>
      </c>
      <c r="J51" s="165">
        <f t="shared" si="26"/>
        <v>109.44150943396225</v>
      </c>
      <c r="K51" s="165"/>
      <c r="L51" s="165"/>
      <c r="M51" s="165"/>
      <c r="N51" s="165">
        <v>323.25</v>
      </c>
      <c r="O51" s="165">
        <f t="shared" si="22"/>
        <v>206.75</v>
      </c>
      <c r="P51" s="218">
        <f t="shared" si="23"/>
        <v>1.639597834493426</v>
      </c>
      <c r="Q51" s="165">
        <v>246.53</v>
      </c>
      <c r="R51" s="165">
        <f t="shared" si="4"/>
        <v>333.51</v>
      </c>
      <c r="S51" s="218">
        <f t="shared" si="24"/>
        <v>2.3528171013669734</v>
      </c>
      <c r="T51" s="157">
        <f>E51-жовтень!E51</f>
        <v>245</v>
      </c>
      <c r="U51" s="160">
        <f>F51-жовтень!F51</f>
        <v>49.07999999999993</v>
      </c>
      <c r="V51" s="161">
        <f t="shared" si="19"/>
        <v>-195.92000000000007</v>
      </c>
      <c r="W51" s="165">
        <f t="shared" si="25"/>
        <v>0.2003265306122446</v>
      </c>
      <c r="X51" s="363">
        <f t="shared" si="16"/>
        <v>0.7132192668735473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6452</v>
      </c>
      <c r="E53" s="150">
        <v>6447</v>
      </c>
      <c r="F53" s="156">
        <v>5925.6</v>
      </c>
      <c r="G53" s="150">
        <f t="shared" si="18"/>
        <v>-521.3999999999996</v>
      </c>
      <c r="H53" s="164">
        <f t="shared" si="20"/>
        <v>91.91251744997673</v>
      </c>
      <c r="I53" s="165">
        <f t="shared" si="21"/>
        <v>-526.3999999999996</v>
      </c>
      <c r="J53" s="165">
        <f t="shared" si="26"/>
        <v>91.84128952262864</v>
      </c>
      <c r="K53" s="165"/>
      <c r="L53" s="165"/>
      <c r="M53" s="165"/>
      <c r="N53" s="165">
        <v>7230.43</v>
      </c>
      <c r="O53" s="165">
        <f t="shared" si="22"/>
        <v>-778.4300000000003</v>
      </c>
      <c r="P53" s="218">
        <f t="shared" si="23"/>
        <v>0.8923397363642273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382</v>
      </c>
      <c r="U53" s="160">
        <f>F53-жовтень!F53</f>
        <v>517.4100000000008</v>
      </c>
      <c r="V53" s="161">
        <f t="shared" si="19"/>
        <v>135.41000000000076</v>
      </c>
      <c r="W53" s="165">
        <f t="shared" si="25"/>
        <v>1.354476439790578</v>
      </c>
      <c r="X53" s="363">
        <f t="shared" si="16"/>
        <v>0.06433727374565446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987</v>
      </c>
      <c r="E54" s="150">
        <v>985</v>
      </c>
      <c r="F54" s="156">
        <v>757.34</v>
      </c>
      <c r="G54" s="150">
        <f t="shared" si="18"/>
        <v>-227.65999999999997</v>
      </c>
      <c r="H54" s="164">
        <f t="shared" si="20"/>
        <v>76.88730964467005</v>
      </c>
      <c r="I54" s="165">
        <f t="shared" si="21"/>
        <v>-229.65999999999997</v>
      </c>
      <c r="J54" s="165">
        <f t="shared" si="26"/>
        <v>76.73150962512665</v>
      </c>
      <c r="K54" s="165"/>
      <c r="L54" s="165"/>
      <c r="M54" s="165"/>
      <c r="N54" s="165">
        <v>5161.34</v>
      </c>
      <c r="O54" s="165">
        <f t="shared" si="22"/>
        <v>-4174.34</v>
      </c>
      <c r="P54" s="218">
        <f t="shared" si="23"/>
        <v>0.19122940941693437</v>
      </c>
      <c r="Q54" s="165">
        <v>5010.53</v>
      </c>
      <c r="R54" s="165">
        <f t="shared" si="4"/>
        <v>-4253.19</v>
      </c>
      <c r="S54" s="218">
        <f t="shared" si="24"/>
        <v>0.1511496787764967</v>
      </c>
      <c r="T54" s="157">
        <f>E54-жовтень!E54</f>
        <v>0</v>
      </c>
      <c r="U54" s="160">
        <f>F54-жовтень!F54</f>
        <v>50.610000000000014</v>
      </c>
      <c r="V54" s="161">
        <f t="shared" si="19"/>
        <v>50.610000000000014</v>
      </c>
      <c r="W54" s="165" t="e">
        <f t="shared" si="25"/>
        <v>#DIV/0!</v>
      </c>
      <c r="X54" s="363">
        <f t="shared" si="16"/>
        <v>-0.040079730640437655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820</v>
      </c>
      <c r="E55" s="103">
        <v>820</v>
      </c>
      <c r="F55" s="140">
        <v>638.1</v>
      </c>
      <c r="G55" s="103">
        <f t="shared" si="18"/>
        <v>-181.89999999999998</v>
      </c>
      <c r="H55" s="105">
        <f t="shared" si="20"/>
        <v>77.8170731707317</v>
      </c>
      <c r="I55" s="104">
        <f t="shared" si="21"/>
        <v>-181.89999999999998</v>
      </c>
      <c r="J55" s="104">
        <f t="shared" si="26"/>
        <v>77.8170731707317</v>
      </c>
      <c r="K55" s="104"/>
      <c r="L55" s="104"/>
      <c r="M55" s="104"/>
      <c r="N55" s="104">
        <v>835.21</v>
      </c>
      <c r="O55" s="104">
        <f t="shared" si="22"/>
        <v>-15.210000000000036</v>
      </c>
      <c r="P55" s="109">
        <f t="shared" si="23"/>
        <v>0.9817890111468971</v>
      </c>
      <c r="Q55" s="104">
        <v>702.3</v>
      </c>
      <c r="R55" s="370">
        <f t="shared" si="4"/>
        <v>-64.19999999999993</v>
      </c>
      <c r="S55" s="371">
        <f t="shared" si="24"/>
        <v>0.9085860743272107</v>
      </c>
      <c r="T55" s="105">
        <f>E55-жовтень!E55</f>
        <v>0</v>
      </c>
      <c r="U55" s="144">
        <f>F55-жовтень!F55</f>
        <v>42.940000000000055</v>
      </c>
      <c r="V55" s="106">
        <f t="shared" si="19"/>
        <v>42.940000000000055</v>
      </c>
      <c r="W55" s="104" t="e">
        <f t="shared" si="25"/>
        <v>#DIV/0!</v>
      </c>
      <c r="X55" s="363">
        <f t="shared" si="16"/>
        <v>-0.07320293681968637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165</v>
      </c>
      <c r="E58" s="103">
        <v>165</v>
      </c>
      <c r="F58" s="140">
        <v>119.06</v>
      </c>
      <c r="G58" s="103">
        <f t="shared" si="18"/>
        <v>-45.94</v>
      </c>
      <c r="H58" s="105">
        <f t="shared" si="20"/>
        <v>72.15757575757576</v>
      </c>
      <c r="I58" s="104">
        <f t="shared" si="21"/>
        <v>-45.94</v>
      </c>
      <c r="J58" s="104">
        <f t="shared" si="26"/>
        <v>72.15757575757576</v>
      </c>
      <c r="K58" s="104"/>
      <c r="L58" s="104"/>
      <c r="M58" s="104"/>
      <c r="N58" s="104">
        <v>4325.74</v>
      </c>
      <c r="O58" s="104">
        <f t="shared" si="22"/>
        <v>-4160.74</v>
      </c>
      <c r="P58" s="109">
        <f t="shared" si="23"/>
        <v>0.03814376268569077</v>
      </c>
      <c r="Q58" s="104">
        <v>4307.92</v>
      </c>
      <c r="R58" s="370">
        <f t="shared" si="4"/>
        <v>-4188.86</v>
      </c>
      <c r="S58" s="371">
        <f t="shared" si="24"/>
        <v>0.027637467733848353</v>
      </c>
      <c r="T58" s="105">
        <f>E58-жовтень!E58</f>
        <v>0</v>
      </c>
      <c r="U58" s="144">
        <f>F58-жовтень!F58</f>
        <v>7.659999999999997</v>
      </c>
      <c r="V58" s="106">
        <f t="shared" si="19"/>
        <v>7.659999999999997</v>
      </c>
      <c r="W58" s="104" t="e">
        <f t="shared" si="25"/>
        <v>#DIV/0!</v>
      </c>
      <c r="X58" s="363">
        <f t="shared" si="16"/>
        <v>-0.01050629495184242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7182.99</v>
      </c>
      <c r="G60" s="150">
        <f t="shared" si="18"/>
        <v>82.98999999999978</v>
      </c>
      <c r="H60" s="164">
        <f aca="true" t="shared" si="27" ref="H60:H66">F60/E60*100</f>
        <v>101.16887323943662</v>
      </c>
      <c r="I60" s="165">
        <f t="shared" si="21"/>
        <v>-167.01000000000022</v>
      </c>
      <c r="J60" s="165">
        <f t="shared" si="26"/>
        <v>97.72775510204082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1644.5299999999997</v>
      </c>
      <c r="S60" s="218">
        <f t="shared" si="24"/>
        <v>1.2969291102580862</v>
      </c>
      <c r="T60" s="157">
        <f>E60-жовтень!E60</f>
        <v>350</v>
      </c>
      <c r="U60" s="160">
        <f>F60-жовтень!F60</f>
        <v>383.0699999999997</v>
      </c>
      <c r="V60" s="161">
        <f t="shared" si="19"/>
        <v>33.06999999999971</v>
      </c>
      <c r="W60" s="165">
        <f t="shared" si="25"/>
        <v>1.0944857142857134</v>
      </c>
      <c r="X60" s="363">
        <f t="shared" si="16"/>
        <v>0.170519949409923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1910.31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1.6803240476043877</v>
      </c>
      <c r="T62" s="157"/>
      <c r="U62" s="179">
        <f>F62-жовтень!F62</f>
        <v>137.0999999999999</v>
      </c>
      <c r="V62" s="166">
        <f t="shared" si="19"/>
        <v>137.0999999999999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142.18</v>
      </c>
      <c r="G64" s="150">
        <f t="shared" si="18"/>
        <v>52.18000000000001</v>
      </c>
      <c r="H64" s="164">
        <f t="shared" si="27"/>
        <v>157.9777777777778</v>
      </c>
      <c r="I64" s="165">
        <f t="shared" si="21"/>
        <v>-17.819999999999993</v>
      </c>
      <c r="J64" s="165">
        <f t="shared" si="26"/>
        <v>88.8625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-16.75</v>
      </c>
      <c r="S64" s="218">
        <f t="shared" si="24"/>
        <v>0.8946076889196501</v>
      </c>
      <c r="T64" s="157">
        <f>E64-жовтень!E64</f>
        <v>0</v>
      </c>
      <c r="U64" s="160">
        <f>F64-жовтень!F64</f>
        <v>22.60000000000001</v>
      </c>
      <c r="V64" s="161">
        <f t="shared" si="19"/>
        <v>22.60000000000001</v>
      </c>
      <c r="W64" s="165" t="e">
        <f t="shared" si="25"/>
        <v>#DIV/0!</v>
      </c>
      <c r="X64" s="363">
        <f t="shared" si="16"/>
        <v>0.18889138687307283</v>
      </c>
    </row>
    <row r="65" spans="1:24" s="6" customFormat="1" ht="18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1244757.3</v>
      </c>
      <c r="F67" s="151">
        <f>F8+F41+F65+F66</f>
        <v>1218969.2299999997</v>
      </c>
      <c r="G67" s="151">
        <f>F67-E67</f>
        <v>-25788.070000000298</v>
      </c>
      <c r="H67" s="152">
        <f>F67/E67*100</f>
        <v>97.928265212825</v>
      </c>
      <c r="I67" s="153">
        <f>F67-D67</f>
        <v>-138521.87000000034</v>
      </c>
      <c r="J67" s="153">
        <f>F67/D67*100</f>
        <v>89.79574378056694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415805.8099999997</v>
      </c>
      <c r="S67" s="219">
        <f>F67/Q67</f>
        <v>1.5177100944164013</v>
      </c>
      <c r="T67" s="151">
        <f>T8+T41+T65+T66</f>
        <v>129986</v>
      </c>
      <c r="U67" s="151">
        <f>U8+U41+U65+U66</f>
        <v>86925.08000000003</v>
      </c>
      <c r="V67" s="194">
        <f>U67-T67</f>
        <v>-43060.91999999997</v>
      </c>
      <c r="W67" s="153">
        <f>U67/T67*100</f>
        <v>66.8726478236118</v>
      </c>
      <c r="X67" s="363">
        <f t="shared" si="16"/>
        <v>0.22924161927991027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100651.6</v>
      </c>
      <c r="E76" s="180">
        <v>79345.56</v>
      </c>
      <c r="F76" s="181">
        <v>938.05</v>
      </c>
      <c r="G76" s="162">
        <f t="shared" si="30"/>
        <v>-78407.51</v>
      </c>
      <c r="H76" s="164">
        <f>F76/E76*100</f>
        <v>1.1822337633006812</v>
      </c>
      <c r="I76" s="167">
        <f>F76-D76</f>
        <v>-99713.55</v>
      </c>
      <c r="J76" s="167">
        <f>F76/D76*100</f>
        <v>0.931977236328086</v>
      </c>
      <c r="K76" s="167"/>
      <c r="L76" s="167"/>
      <c r="M76" s="167"/>
      <c r="N76" s="167">
        <v>4618.99</v>
      </c>
      <c r="O76" s="167">
        <f t="shared" si="31"/>
        <v>96032.61</v>
      </c>
      <c r="P76" s="209">
        <f t="shared" si="32"/>
        <v>21.790824401005416</v>
      </c>
      <c r="Q76" s="167">
        <v>2052.2</v>
      </c>
      <c r="R76" s="167">
        <f t="shared" si="28"/>
        <v>-1114.1499999999999</v>
      </c>
      <c r="S76" s="209">
        <f t="shared" si="29"/>
        <v>0.4570948250657831</v>
      </c>
      <c r="T76" s="157">
        <f>E76-жовтень!E76</f>
        <v>20696.449999999997</v>
      </c>
      <c r="U76" s="160">
        <f>F76-жовтень!F76</f>
        <v>0.01999999999998181</v>
      </c>
      <c r="V76" s="167">
        <f t="shared" si="33"/>
        <v>-20696.429999999997</v>
      </c>
      <c r="W76" s="167">
        <f>U76/T76*100</f>
        <v>9.6634930144937E-05</v>
      </c>
      <c r="X76" s="363">
        <f t="shared" si="16"/>
        <v>-21.333729575939632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7824.49</v>
      </c>
      <c r="G77" s="162">
        <f t="shared" si="30"/>
        <v>-25805.510000000002</v>
      </c>
      <c r="H77" s="164">
        <f>F77/E77*100</f>
        <v>23.266399048468628</v>
      </c>
      <c r="I77" s="167">
        <f aca="true" t="shared" si="34" ref="I77:I86">F77-D77</f>
        <v>-46175.51</v>
      </c>
      <c r="J77" s="167">
        <f>F77/D77*100</f>
        <v>14.489796296296294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582.9899999999998</v>
      </c>
      <c r="S77" s="209">
        <f t="shared" si="29"/>
        <v>1.0805068010771248</v>
      </c>
      <c r="T77" s="157">
        <f>E77-жовтень!E77</f>
        <v>3600</v>
      </c>
      <c r="U77" s="160">
        <f>F77-жовтень!F77</f>
        <v>241.28999999999996</v>
      </c>
      <c r="V77" s="167">
        <f t="shared" si="33"/>
        <v>-3358.71</v>
      </c>
      <c r="W77" s="167">
        <f>U77/T77*100</f>
        <v>6.702499999999999</v>
      </c>
      <c r="X77" s="363">
        <f t="shared" si="16"/>
        <v>-4.094003560879875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15536.11</v>
      </c>
      <c r="G78" s="162">
        <f t="shared" si="30"/>
        <v>-39763.89</v>
      </c>
      <c r="H78" s="164">
        <f>F78/E78*100</f>
        <v>28.094231464737796</v>
      </c>
      <c r="I78" s="167">
        <f t="shared" si="34"/>
        <v>-63463.89</v>
      </c>
      <c r="J78" s="167">
        <f>F78/D78*100</f>
        <v>19.665962025316457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3289.3600000000006</v>
      </c>
      <c r="S78" s="209">
        <f t="shared" si="29"/>
        <v>1.2685904423622594</v>
      </c>
      <c r="T78" s="157">
        <f>E78-жовтень!E78</f>
        <v>23700</v>
      </c>
      <c r="U78" s="160">
        <f>F78-жовтень!F78</f>
        <v>646.8000000000011</v>
      </c>
      <c r="V78" s="167">
        <f t="shared" si="33"/>
        <v>-23053.199999999997</v>
      </c>
      <c r="W78" s="167">
        <f>U78/T78*100</f>
        <v>2.7291139240506372</v>
      </c>
      <c r="X78" s="363">
        <f t="shared" si="16"/>
        <v>-5.004641359905474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233663.6</v>
      </c>
      <c r="E80" s="183">
        <f>E76+E77+E78+E79</f>
        <v>168286.56</v>
      </c>
      <c r="F80" s="184">
        <f>F76+F77+F78+F79</f>
        <v>24311.65</v>
      </c>
      <c r="G80" s="185">
        <f t="shared" si="30"/>
        <v>-143974.91</v>
      </c>
      <c r="H80" s="186">
        <f>F80/E80*100</f>
        <v>14.446578502763382</v>
      </c>
      <c r="I80" s="187">
        <f t="shared" si="34"/>
        <v>-209351.95</v>
      </c>
      <c r="J80" s="187">
        <f>F80/D80*100</f>
        <v>10.404551671719515</v>
      </c>
      <c r="K80" s="187"/>
      <c r="L80" s="187"/>
      <c r="M80" s="187"/>
      <c r="N80" s="187">
        <v>27660.95</v>
      </c>
      <c r="O80" s="187">
        <f t="shared" si="31"/>
        <v>206002.65</v>
      </c>
      <c r="P80" s="214">
        <f t="shared" si="32"/>
        <v>8.447417749571146</v>
      </c>
      <c r="Q80" s="187">
        <v>21551.45</v>
      </c>
      <c r="R80" s="167">
        <f t="shared" si="28"/>
        <v>2760.2000000000007</v>
      </c>
      <c r="S80" s="209">
        <f t="shared" si="29"/>
        <v>1.128074909112844</v>
      </c>
      <c r="T80" s="185">
        <f>T76+T77+T78+T79</f>
        <v>47997.45</v>
      </c>
      <c r="U80" s="189">
        <f>U76+U77+U78+U79</f>
        <v>889.110000000001</v>
      </c>
      <c r="V80" s="187">
        <f t="shared" si="33"/>
        <v>-47108.34</v>
      </c>
      <c r="W80" s="187">
        <f>U80/T80*100</f>
        <v>1.8524109093295604</v>
      </c>
      <c r="X80" s="363">
        <f t="shared" si="16"/>
        <v>-7.319342840458303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30"/>
        <v>15.170000000000002</v>
      </c>
      <c r="H81" s="164"/>
      <c r="I81" s="167">
        <f t="shared" si="34"/>
        <v>9.170000000000002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13.219999999999999</v>
      </c>
      <c r="S81" s="209">
        <f t="shared" si="29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3"/>
        <v>-3.969999999999999</v>
      </c>
      <c r="W81" s="167"/>
      <c r="X81" s="363">
        <f t="shared" si="16"/>
        <v>0.7962227467027377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8032.72</v>
      </c>
      <c r="G83" s="162">
        <f t="shared" si="30"/>
        <v>-326.77999999999975</v>
      </c>
      <c r="H83" s="164">
        <f>F83/E83*100</f>
        <v>96.09091452838089</v>
      </c>
      <c r="I83" s="167">
        <f t="shared" si="34"/>
        <v>-327.27999999999975</v>
      </c>
      <c r="J83" s="167">
        <f>F83/D83*100</f>
        <v>96.08516746411485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1196.6500000000005</v>
      </c>
      <c r="S83" s="209">
        <f t="shared" si="29"/>
        <v>1.1750494070423505</v>
      </c>
      <c r="T83" s="157">
        <f>E83-жовтень!E83</f>
        <v>1959.5</v>
      </c>
      <c r="U83" s="160">
        <f>F83-жовтень!F83</f>
        <v>1239.79</v>
      </c>
      <c r="V83" s="167">
        <f t="shared" si="33"/>
        <v>-719.71</v>
      </c>
      <c r="W83" s="167">
        <f>U83/T83*100</f>
        <v>63.27073232967594</v>
      </c>
      <c r="X83" s="363">
        <f t="shared" si="16"/>
        <v>0.17417304161233282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0.1</v>
      </c>
      <c r="G84" s="162">
        <f t="shared" si="30"/>
        <v>0.1</v>
      </c>
      <c r="H84" s="164"/>
      <c r="I84" s="167">
        <f t="shared" si="34"/>
        <v>0.1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-1.24</v>
      </c>
      <c r="S84" s="209">
        <f t="shared" si="29"/>
        <v>0.07462686567164178</v>
      </c>
      <c r="T84" s="157">
        <f>E84-жовтень!E84</f>
        <v>0</v>
      </c>
      <c r="U84" s="160">
        <f>F84-жовтень!F84</f>
        <v>0.020000000000000004</v>
      </c>
      <c r="V84" s="167">
        <f t="shared" si="33"/>
        <v>0.020000000000000004</v>
      </c>
      <c r="W84" s="190"/>
      <c r="X84" s="363">
        <f t="shared" si="16"/>
        <v>0.07462686567164178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8081.990000000001</v>
      </c>
      <c r="G85" s="185">
        <f t="shared" si="30"/>
        <v>-311.5099999999993</v>
      </c>
      <c r="H85" s="186">
        <f>F85/E85*100</f>
        <v>96.28867576100555</v>
      </c>
      <c r="I85" s="187">
        <f t="shared" si="34"/>
        <v>-318.0099999999993</v>
      </c>
      <c r="J85" s="187">
        <f>F85/D85*100</f>
        <v>96.21416666666669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1208.6400000000003</v>
      </c>
      <c r="S85" s="209">
        <f t="shared" si="29"/>
        <v>1.1758443844704547</v>
      </c>
      <c r="T85" s="185">
        <f>T81+T84+T82+T83</f>
        <v>1974.5</v>
      </c>
      <c r="U85" s="189">
        <f>U81+U84+U82+U83</f>
        <v>1250.84</v>
      </c>
      <c r="V85" s="187">
        <f t="shared" si="33"/>
        <v>-723.6600000000001</v>
      </c>
      <c r="W85" s="187">
        <f>U85/T85*100</f>
        <v>63.349708787034686</v>
      </c>
      <c r="X85" s="363">
        <f t="shared" si="16"/>
        <v>0.17871114254100184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242101.6</v>
      </c>
      <c r="E88" s="308">
        <f>E74+E75+E80+E85+E86</f>
        <v>176718.06</v>
      </c>
      <c r="F88" s="308">
        <f>F74+F75+F80+F85+F86</f>
        <v>32453.83</v>
      </c>
      <c r="G88" s="309">
        <f>F88-E88</f>
        <v>-144264.22999999998</v>
      </c>
      <c r="H88" s="310">
        <f>F88/E88*100</f>
        <v>18.364750043091238</v>
      </c>
      <c r="I88" s="301">
        <f>F88-D88</f>
        <v>-209647.77000000002</v>
      </c>
      <c r="J88" s="301">
        <f>F88/D88*100</f>
        <v>13.405045650255925</v>
      </c>
      <c r="K88" s="301"/>
      <c r="L88" s="301"/>
      <c r="M88" s="301"/>
      <c r="N88" s="301">
        <v>36110.25</v>
      </c>
      <c r="O88" s="301">
        <f>D88-N88</f>
        <v>205991.35</v>
      </c>
      <c r="P88" s="302">
        <f>D88/N88</f>
        <v>6.7045118768216785</v>
      </c>
      <c r="Q88" s="308">
        <v>28442.09</v>
      </c>
      <c r="R88" s="301">
        <f>F88-Q88</f>
        <v>4011.7400000000016</v>
      </c>
      <c r="S88" s="302">
        <f t="shared" si="29"/>
        <v>1.1410494095194834</v>
      </c>
      <c r="T88" s="308">
        <f>T74+T75+T80+T85+T86</f>
        <v>49974.649999999994</v>
      </c>
      <c r="U88" s="308">
        <f>U74+U75+U80+U85+U86</f>
        <v>2139.9500000000007</v>
      </c>
      <c r="V88" s="301">
        <f>U88-T88</f>
        <v>-47834.7</v>
      </c>
      <c r="W88" s="301">
        <f>U88/T88*100</f>
        <v>4.282071010002073</v>
      </c>
      <c r="X88" s="363">
        <f aca="true" t="shared" si="35" ref="X88:X149">S88-P88</f>
        <v>-5.563462467302195</v>
      </c>
    </row>
    <row r="89" spans="2:24" ht="17.25">
      <c r="B89" s="311" t="s">
        <v>182</v>
      </c>
      <c r="C89" s="307"/>
      <c r="D89" s="308">
        <f>D67+D88</f>
        <v>1599592.7000000002</v>
      </c>
      <c r="E89" s="308">
        <f>E67+E88</f>
        <v>1421475.36</v>
      </c>
      <c r="F89" s="308">
        <f>F67+F88</f>
        <v>1251423.0599999998</v>
      </c>
      <c r="G89" s="309">
        <f>F89-E89</f>
        <v>-170052.30000000028</v>
      </c>
      <c r="H89" s="310">
        <f>F89/E89*100</f>
        <v>88.0369153919066</v>
      </c>
      <c r="I89" s="301">
        <f>F89-D89</f>
        <v>-348169.64000000036</v>
      </c>
      <c r="J89" s="301">
        <f>F89/D89*100</f>
        <v>78.233856656135</v>
      </c>
      <c r="K89" s="301"/>
      <c r="L89" s="301"/>
      <c r="M89" s="301"/>
      <c r="N89" s="301">
        <v>1089679.76</v>
      </c>
      <c r="O89" s="301">
        <f>D89-N89</f>
        <v>509912.9400000002</v>
      </c>
      <c r="P89" s="302">
        <f>D89/N89</f>
        <v>1.4679475188196578</v>
      </c>
      <c r="Q89" s="301">
        <f>Q67+Q88</f>
        <v>831605.51</v>
      </c>
      <c r="R89" s="301">
        <f>R67+R88</f>
        <v>419817.5499999997</v>
      </c>
      <c r="S89" s="302">
        <f t="shared" si="29"/>
        <v>1.5048277638275867</v>
      </c>
      <c r="T89" s="309">
        <f>T67+T88</f>
        <v>179960.65</v>
      </c>
      <c r="U89" s="309">
        <f>U67+U88</f>
        <v>89065.03000000003</v>
      </c>
      <c r="V89" s="301">
        <f>U89-T89</f>
        <v>-90895.61999999997</v>
      </c>
      <c r="W89" s="301">
        <f>U89/T89*100</f>
        <v>49.491391590328234</v>
      </c>
      <c r="X89" s="363">
        <f t="shared" si="35"/>
        <v>0.03688024500792886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8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5382.614999999996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43059</v>
      </c>
      <c r="D93" s="29">
        <v>6328.9</v>
      </c>
      <c r="G93" s="4" t="s">
        <v>58</v>
      </c>
      <c r="U93" s="410"/>
      <c r="V93" s="410"/>
      <c r="X93" s="363">
        <f t="shared" si="35"/>
        <v>0</v>
      </c>
    </row>
    <row r="94" spans="3:24" ht="15">
      <c r="C94" s="81">
        <v>43056</v>
      </c>
      <c r="D94" s="29">
        <v>9962.6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  <c r="X94" s="363">
        <f t="shared" si="35"/>
        <v>0</v>
      </c>
    </row>
    <row r="95" spans="3:24" ht="15.75" customHeight="1">
      <c r="C95" s="81">
        <v>43055</v>
      </c>
      <c r="D95" s="29">
        <v>8106.3</v>
      </c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  <c r="X95" s="363">
        <f t="shared" si="35"/>
        <v>0</v>
      </c>
    </row>
    <row r="96" spans="3:24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405" t="s">
        <v>56</v>
      </c>
      <c r="C97" s="406"/>
      <c r="D97" s="133">
        <v>13.6509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1530</v>
      </c>
      <c r="E100" s="68">
        <f>E48+E51+E52</f>
        <v>1484</v>
      </c>
      <c r="F100" s="203">
        <f>F48+F51+F52</f>
        <v>1671.49</v>
      </c>
      <c r="G100" s="68">
        <f>G48+G51+G52</f>
        <v>187.4899999999999</v>
      </c>
      <c r="H100" s="69"/>
      <c r="I100" s="69"/>
      <c r="T100" s="29">
        <f>T48+T51+T52</f>
        <v>506</v>
      </c>
      <c r="U100" s="202">
        <f>U48+U51+U52</f>
        <v>101.70999999999981</v>
      </c>
      <c r="V100" s="29">
        <f>V48+V51+V52</f>
        <v>-404.2900000000002</v>
      </c>
      <c r="X100" s="363">
        <f t="shared" si="35"/>
        <v>0</v>
      </c>
    </row>
    <row r="101" spans="4:24" ht="15" hidden="1">
      <c r="D101" s="78"/>
      <c r="I101" s="29"/>
      <c r="U101" s="400"/>
      <c r="V101" s="400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1294791.6</v>
      </c>
      <c r="E102" s="29">
        <f>E9+E15+E18+E19+E23+E42+E45+E65+E59</f>
        <v>1183174.9000000001</v>
      </c>
      <c r="F102" s="229">
        <f>F9+F15+F18+F19+F23+F42+F45+F65+F59</f>
        <v>1159970.4699999997</v>
      </c>
      <c r="G102" s="29">
        <f>F102-E102</f>
        <v>-23204.4300000004</v>
      </c>
      <c r="H102" s="230">
        <f>F102/E102</f>
        <v>0.9803879967365768</v>
      </c>
      <c r="I102" s="29">
        <f>F102-D102</f>
        <v>-134821.13000000035</v>
      </c>
      <c r="J102" s="230">
        <f>F102/D102</f>
        <v>0.8958742626998814</v>
      </c>
      <c r="K102" s="230"/>
      <c r="L102" s="230"/>
      <c r="M102" s="230"/>
      <c r="N102" s="230"/>
      <c r="O102" s="230"/>
      <c r="T102" s="29">
        <f>T9+T15+T17+T18+T19+T23+T42+T45+T65+T59</f>
        <v>118135.2</v>
      </c>
      <c r="U102" s="229">
        <f>U9+U15+U17+U18+U19+U23+U42+U45+U65+U59</f>
        <v>82424.24000000003</v>
      </c>
      <c r="V102" s="29">
        <f>U102-T102</f>
        <v>-35710.95999999996</v>
      </c>
      <c r="W102" s="230">
        <f>U102/T102</f>
        <v>0.6977110971158472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62676.5</v>
      </c>
      <c r="E103" s="29">
        <f>E43+E44+E46+E48+E50+E51+E52+E53+E54+E60+E64+E47+E66</f>
        <v>61559.4</v>
      </c>
      <c r="F103" s="229">
        <f>F43+F44+F46+F48+F50+F51+F52+F53+F54+F60+F64+F47+F66</f>
        <v>58974.889999999985</v>
      </c>
      <c r="G103" s="29">
        <f>G43+G44+G46+G48+G50+G51+G52+G53+G54+G60+G64+G47</f>
        <v>-2579.5100000000025</v>
      </c>
      <c r="H103" s="230">
        <f>F103/E103</f>
        <v>0.958015997556831</v>
      </c>
      <c r="I103" s="29">
        <f>I43+I44+I46+I48+I50+I51+I52+I53+I54+I60+I64+I47</f>
        <v>-3696.6100000000024</v>
      </c>
      <c r="J103" s="230">
        <f>F103/D103</f>
        <v>0.940941022552312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4449.55</v>
      </c>
      <c r="S103" s="29">
        <f>S43+S44+S46+S48+S50+S51+S52+S53+S54+S60+S64+S47</f>
        <v>21.837865476291764</v>
      </c>
      <c r="T103" s="29">
        <f>T43+T44+T46+T48+T50+T51+T52+T53+T54+T60+T64+T47+T66</f>
        <v>11827.8</v>
      </c>
      <c r="U103" s="229">
        <f>U43+U44+U46+U48+U50+U51+U52+U53+U54+U60+U64+U47+U66</f>
        <v>4500.839999999999</v>
      </c>
      <c r="V103" s="29">
        <f>V43+V44+V46+V48+V50+V51+V52+V53+V54+V60+V64+V47</f>
        <v>-7326.990000000002</v>
      </c>
      <c r="W103" s="230">
        <f>U103/T103</f>
        <v>0.38053061431542634</v>
      </c>
      <c r="X103" s="363">
        <f t="shared" si="35"/>
        <v>21.837865476291764</v>
      </c>
    </row>
    <row r="104" spans="2:24" ht="15" hidden="1">
      <c r="B104" s="4" t="s">
        <v>121</v>
      </c>
      <c r="D104" s="29">
        <f>SUM(D102:D103)</f>
        <v>1357468.1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23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139284.30000000005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314509.82</v>
      </c>
      <c r="E111" s="191">
        <f>E88+E110</f>
        <v>194820.12</v>
      </c>
      <c r="F111" s="191">
        <f>F88+F110</f>
        <v>52708.15</v>
      </c>
      <c r="G111" s="192">
        <f>F111-E111</f>
        <v>-142111.97</v>
      </c>
      <c r="H111" s="193">
        <f>F111/E111*100</f>
        <v>27.05477750450005</v>
      </c>
      <c r="I111" s="194">
        <f>F111-D111</f>
        <v>-261801.67</v>
      </c>
      <c r="J111" s="194">
        <f>F111/D111*100</f>
        <v>16.75882489138177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49668.28</v>
      </c>
      <c r="S111" s="269">
        <f>F111/Q111</f>
        <v>17.338948705043308</v>
      </c>
      <c r="T111" s="272"/>
      <c r="U111" s="272"/>
      <c r="V111" s="273"/>
      <c r="W111" s="273"/>
      <c r="X111" s="363">
        <f t="shared" si="35"/>
        <v>17.338948705043308</v>
      </c>
    </row>
    <row r="112" spans="2:24" ht="17.25" hidden="1">
      <c r="B112" s="21" t="s">
        <v>181</v>
      </c>
      <c r="C112" s="66"/>
      <c r="D112" s="191">
        <f>D111+D67</f>
        <v>1672000.9200000002</v>
      </c>
      <c r="E112" s="191">
        <f>E111+E67</f>
        <v>1439577.42</v>
      </c>
      <c r="F112" s="191">
        <f>F111+F67</f>
        <v>1271677.3799999997</v>
      </c>
      <c r="G112" s="192">
        <f>F112-E112</f>
        <v>-167900.04000000027</v>
      </c>
      <c r="H112" s="193">
        <f>F112/E112*100</f>
        <v>88.33685235212981</v>
      </c>
      <c r="I112" s="194">
        <f>F112-D112</f>
        <v>-400323.5400000005</v>
      </c>
      <c r="J112" s="194">
        <f>F112/D112*100</f>
        <v>76.05721771971271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437031.99999999965</v>
      </c>
      <c r="S112" s="269">
        <f>F112/Q112</f>
        <v>1.52361399280734</v>
      </c>
      <c r="T112" s="274"/>
      <c r="U112" s="274"/>
      <c r="V112" s="273"/>
      <c r="W112" s="273"/>
      <c r="X112" s="363">
        <f t="shared" si="35"/>
        <v>1.52361399280734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  <mergeCell ref="U101:V101"/>
    <mergeCell ref="G96:H96"/>
    <mergeCell ref="F4:F5"/>
    <mergeCell ref="G4:G5"/>
    <mergeCell ref="H4:H5"/>
    <mergeCell ref="I4:I5"/>
    <mergeCell ref="J4:J5"/>
    <mergeCell ref="G92:J92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6" t="s">
        <v>151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144</v>
      </c>
      <c r="O3" s="389" t="s">
        <v>148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149</v>
      </c>
      <c r="F4" s="402" t="s">
        <v>33</v>
      </c>
      <c r="G4" s="390" t="s">
        <v>145</v>
      </c>
      <c r="H4" s="387" t="s">
        <v>146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152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147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10"/>
      <c r="P90" s="41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42790</v>
      </c>
      <c r="D92" s="29">
        <v>4206.9</v>
      </c>
      <c r="F92" s="68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68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>
        <v>7713.34596</v>
      </c>
      <c r="E94" s="69"/>
      <c r="F94" s="125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68"/>
      <c r="G96" s="407"/>
      <c r="H96" s="40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134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123</v>
      </c>
      <c r="O3" s="389" t="s">
        <v>118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135</v>
      </c>
      <c r="F4" s="402" t="s">
        <v>33</v>
      </c>
      <c r="G4" s="390" t="s">
        <v>136</v>
      </c>
      <c r="H4" s="387" t="s">
        <v>137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124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142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10"/>
      <c r="P90" s="41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42762</v>
      </c>
      <c r="D92" s="29">
        <v>8862.4</v>
      </c>
      <c r="F92" s="68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68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>
        <f>9505303.41/1000</f>
        <v>9505.30341</v>
      </c>
      <c r="E94" s="69"/>
      <c r="F94" s="125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68"/>
      <c r="G96" s="407"/>
      <c r="H96" s="40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126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129</v>
      </c>
      <c r="O3" s="389" t="s">
        <v>125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127</v>
      </c>
      <c r="F4" s="418" t="s">
        <v>33</v>
      </c>
      <c r="G4" s="390" t="s">
        <v>128</v>
      </c>
      <c r="H4" s="387" t="s">
        <v>122</v>
      </c>
      <c r="I4" s="390" t="s">
        <v>103</v>
      </c>
      <c r="J4" s="387" t="s">
        <v>104</v>
      </c>
      <c r="K4" s="85" t="s">
        <v>114</v>
      </c>
      <c r="L4" s="204" t="s">
        <v>113</v>
      </c>
      <c r="M4" s="90" t="s">
        <v>63</v>
      </c>
      <c r="N4" s="387"/>
      <c r="O4" s="374" t="s">
        <v>133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19"/>
      <c r="G5" s="391"/>
      <c r="H5" s="388"/>
      <c r="I5" s="391"/>
      <c r="J5" s="388"/>
      <c r="K5" s="393" t="s">
        <v>130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04"/>
      <c r="H89" s="404"/>
      <c r="I89" s="404"/>
      <c r="J89" s="40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10"/>
      <c r="P90" s="41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7"/>
      <c r="H91" s="407"/>
      <c r="I91" s="118"/>
      <c r="J91" s="416"/>
      <c r="K91" s="416"/>
      <c r="L91" s="416"/>
      <c r="M91" s="416"/>
      <c r="N91" s="416"/>
      <c r="O91" s="410"/>
      <c r="P91" s="410"/>
    </row>
    <row r="92" spans="3:16" ht="15.75" customHeight="1">
      <c r="C92" s="81">
        <v>42732</v>
      </c>
      <c r="D92" s="29">
        <v>19085.6</v>
      </c>
      <c r="F92" s="333"/>
      <c r="G92" s="407"/>
      <c r="H92" s="407"/>
      <c r="I92" s="118"/>
      <c r="J92" s="417"/>
      <c r="K92" s="417"/>
      <c r="L92" s="417"/>
      <c r="M92" s="417"/>
      <c r="N92" s="417"/>
      <c r="O92" s="410"/>
      <c r="P92" s="410"/>
    </row>
    <row r="93" spans="3:14" ht="15.75" customHeight="1">
      <c r="C93" s="81"/>
      <c r="F93" s="333"/>
      <c r="G93" s="401"/>
      <c r="H93" s="401"/>
      <c r="I93" s="124"/>
      <c r="J93" s="416"/>
      <c r="K93" s="416"/>
      <c r="L93" s="416"/>
      <c r="M93" s="416"/>
      <c r="N93" s="416"/>
    </row>
    <row r="94" spans="2:14" ht="18.75" customHeight="1">
      <c r="B94" s="405" t="s">
        <v>56</v>
      </c>
      <c r="C94" s="406"/>
      <c r="D94" s="133" t="e">
        <f>'[1]ЧТКЕ'!$G$6/1000</f>
        <v>#VALUE!</v>
      </c>
      <c r="E94" s="69"/>
      <c r="F94" s="334" t="s">
        <v>107</v>
      </c>
      <c r="G94" s="407"/>
      <c r="H94" s="407"/>
      <c r="I94" s="126"/>
      <c r="J94" s="416"/>
      <c r="K94" s="416"/>
      <c r="L94" s="416"/>
      <c r="M94" s="416"/>
      <c r="N94" s="416"/>
    </row>
    <row r="95" spans="6:13" ht="9" customHeight="1">
      <c r="F95" s="333"/>
      <c r="G95" s="407"/>
      <c r="H95" s="407"/>
      <c r="I95" s="68"/>
      <c r="J95" s="69"/>
      <c r="K95" s="69"/>
      <c r="L95" s="69"/>
      <c r="M95" s="69"/>
    </row>
    <row r="96" spans="2:13" ht="22.5" customHeight="1" hidden="1">
      <c r="B96" s="408" t="s">
        <v>59</v>
      </c>
      <c r="C96" s="409"/>
      <c r="D96" s="80">
        <v>0</v>
      </c>
      <c r="E96" s="51" t="s">
        <v>24</v>
      </c>
      <c r="F96" s="333"/>
      <c r="G96" s="407"/>
      <c r="H96" s="40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0"/>
      <c r="P98" s="40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6" t="s">
        <v>260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</row>
    <row r="2" spans="2:25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244</v>
      </c>
      <c r="U3" s="389" t="s">
        <v>252</v>
      </c>
      <c r="V3" s="389"/>
      <c r="W3" s="389"/>
      <c r="X3" s="389"/>
      <c r="Y3" s="389"/>
    </row>
    <row r="4" spans="1:25" ht="22.5" customHeight="1">
      <c r="A4" s="378"/>
      <c r="B4" s="380"/>
      <c r="C4" s="381"/>
      <c r="D4" s="382"/>
      <c r="E4" s="372" t="s">
        <v>249</v>
      </c>
      <c r="F4" s="402" t="s">
        <v>33</v>
      </c>
      <c r="G4" s="390" t="s">
        <v>250</v>
      </c>
      <c r="H4" s="387" t="s">
        <v>251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261</v>
      </c>
      <c r="V4" s="390" t="s">
        <v>49</v>
      </c>
      <c r="W4" s="392" t="s">
        <v>48</v>
      </c>
      <c r="X4" s="91" t="s">
        <v>64</v>
      </c>
      <c r="Y4" s="91"/>
    </row>
    <row r="5" spans="1:25" ht="77.2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411" t="s">
        <v>248</v>
      </c>
      <c r="O5" s="412"/>
      <c r="P5" s="413"/>
      <c r="Q5" s="399" t="s">
        <v>253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10"/>
      <c r="V93" s="410"/>
    </row>
    <row r="94" spans="3:22" ht="15">
      <c r="C94" s="81">
        <v>43038</v>
      </c>
      <c r="D94" s="29">
        <v>12345.6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</row>
    <row r="95" spans="3:22" ht="15.75" customHeight="1">
      <c r="C95" s="81">
        <v>43035</v>
      </c>
      <c r="D95" s="29">
        <v>10115.9</v>
      </c>
      <c r="F95" s="68"/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</row>
    <row r="96" spans="3:20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5" t="s">
        <v>56</v>
      </c>
      <c r="C97" s="406"/>
      <c r="D97" s="133">
        <v>0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00"/>
      <c r="V101" s="40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6" t="s">
        <v>242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  <c r="Z1" s="312"/>
    </row>
    <row r="2" spans="2:26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239</v>
      </c>
      <c r="U3" s="389" t="s">
        <v>241</v>
      </c>
      <c r="V3" s="389"/>
      <c r="W3" s="389"/>
      <c r="X3" s="389"/>
      <c r="Y3" s="389"/>
      <c r="Z3" s="359"/>
    </row>
    <row r="4" spans="1:25" ht="22.5" customHeight="1">
      <c r="A4" s="378"/>
      <c r="B4" s="380"/>
      <c r="C4" s="381"/>
      <c r="D4" s="382"/>
      <c r="E4" s="372" t="s">
        <v>236</v>
      </c>
      <c r="F4" s="402" t="s">
        <v>33</v>
      </c>
      <c r="G4" s="390" t="s">
        <v>237</v>
      </c>
      <c r="H4" s="387" t="s">
        <v>238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243</v>
      </c>
      <c r="V4" s="390" t="s">
        <v>49</v>
      </c>
      <c r="W4" s="392" t="s">
        <v>48</v>
      </c>
      <c r="X4" s="91" t="s">
        <v>64</v>
      </c>
      <c r="Y4" s="91"/>
    </row>
    <row r="5" spans="1:25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240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10"/>
      <c r="V93" s="410"/>
      <c r="Z93" s="363">
        <f t="shared" si="40"/>
        <v>0</v>
      </c>
    </row>
    <row r="94" spans="3:26" ht="15">
      <c r="C94" s="81">
        <v>43006</v>
      </c>
      <c r="D94" s="29">
        <v>10724.7</v>
      </c>
      <c r="G94" s="407"/>
      <c r="H94" s="40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10"/>
      <c r="V94" s="41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7"/>
      <c r="H95" s="40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10"/>
      <c r="V95" s="410"/>
      <c r="Z95" s="363">
        <f t="shared" si="40"/>
        <v>0</v>
      </c>
    </row>
    <row r="96" spans="3:26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05" t="s">
        <v>56</v>
      </c>
      <c r="C97" s="406"/>
      <c r="D97" s="133">
        <v>980.44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07"/>
      <c r="H98" s="40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08" t="s">
        <v>59</v>
      </c>
      <c r="C99" s="409"/>
      <c r="D99" s="80"/>
      <c r="E99" s="51" t="s">
        <v>24</v>
      </c>
      <c r="F99" s="68"/>
      <c r="G99" s="407"/>
      <c r="H99" s="40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00"/>
      <c r="V101" s="40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230</v>
      </c>
      <c r="O3" s="389" t="s">
        <v>235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227</v>
      </c>
      <c r="F4" s="402" t="s">
        <v>33</v>
      </c>
      <c r="G4" s="390" t="s">
        <v>228</v>
      </c>
      <c r="H4" s="387" t="s">
        <v>229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234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231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10"/>
      <c r="P93" s="410"/>
    </row>
    <row r="94" spans="3:16" ht="15">
      <c r="C94" s="81">
        <v>42977</v>
      </c>
      <c r="D94" s="29">
        <v>9672.2</v>
      </c>
      <c r="G94" s="407"/>
      <c r="H94" s="407"/>
      <c r="I94" s="118"/>
      <c r="J94" s="295"/>
      <c r="K94" s="295"/>
      <c r="L94" s="295"/>
      <c r="M94" s="295"/>
      <c r="N94" s="295"/>
      <c r="O94" s="410"/>
      <c r="P94" s="410"/>
    </row>
    <row r="95" spans="3:16" ht="15.75" customHeight="1">
      <c r="C95" s="81">
        <v>42976</v>
      </c>
      <c r="D95" s="29">
        <v>5224.7</v>
      </c>
      <c r="F95" s="68"/>
      <c r="G95" s="407"/>
      <c r="H95" s="407"/>
      <c r="I95" s="118"/>
      <c r="J95" s="296"/>
      <c r="K95" s="296"/>
      <c r="L95" s="296"/>
      <c r="M95" s="296"/>
      <c r="N95" s="296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295"/>
      <c r="K96" s="295"/>
      <c r="L96" s="295"/>
      <c r="M96" s="295"/>
      <c r="N96" s="295"/>
    </row>
    <row r="97" spans="2:14" ht="18" customHeight="1">
      <c r="B97" s="405" t="s">
        <v>56</v>
      </c>
      <c r="C97" s="406"/>
      <c r="D97" s="133">
        <v>8826.98</v>
      </c>
      <c r="E97" s="69"/>
      <c r="F97" s="125" t="s">
        <v>107</v>
      </c>
      <c r="G97" s="407"/>
      <c r="H97" s="40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218</v>
      </c>
      <c r="O3" s="389" t="s">
        <v>220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219</v>
      </c>
      <c r="F4" s="402" t="s">
        <v>33</v>
      </c>
      <c r="G4" s="390" t="s">
        <v>221</v>
      </c>
      <c r="H4" s="387" t="s">
        <v>222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226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225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10"/>
      <c r="P93" s="410"/>
    </row>
    <row r="94" spans="3:16" ht="15">
      <c r="C94" s="81">
        <v>42944</v>
      </c>
      <c r="D94" s="29">
        <v>13586.1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42943</v>
      </c>
      <c r="D95" s="29">
        <v>6106.3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12794.02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6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212</v>
      </c>
      <c r="O3" s="389" t="s">
        <v>213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209</v>
      </c>
      <c r="F4" s="402" t="s">
        <v>33</v>
      </c>
      <c r="G4" s="390" t="s">
        <v>210</v>
      </c>
      <c r="H4" s="387" t="s">
        <v>211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217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214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10"/>
      <c r="P93" s="410"/>
    </row>
    <row r="94" spans="3:16" ht="15">
      <c r="C94" s="81">
        <v>42913</v>
      </c>
      <c r="D94" s="29">
        <v>9872.9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42912</v>
      </c>
      <c r="D95" s="29">
        <v>4876.1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225.52589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0"/>
      <c r="P101" s="40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201</v>
      </c>
      <c r="O3" s="389" t="s">
        <v>202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198</v>
      </c>
      <c r="F4" s="402" t="s">
        <v>33</v>
      </c>
      <c r="G4" s="390" t="s">
        <v>199</v>
      </c>
      <c r="H4" s="387" t="s">
        <v>200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208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204</v>
      </c>
      <c r="L5" s="394"/>
      <c r="M5" s="395"/>
      <c r="N5" s="388"/>
      <c r="O5" s="375"/>
      <c r="P5" s="391"/>
      <c r="Q5" s="392"/>
      <c r="R5" s="414" t="s">
        <v>203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10"/>
      <c r="P93" s="410"/>
    </row>
    <row r="94" spans="3:16" ht="15">
      <c r="C94" s="81">
        <v>42885</v>
      </c>
      <c r="D94" s="29">
        <v>10664.9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42884</v>
      </c>
      <c r="D95" s="29">
        <v>6919.44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1135.71022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191</v>
      </c>
      <c r="O3" s="389" t="s">
        <v>190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187</v>
      </c>
      <c r="F4" s="402" t="s">
        <v>33</v>
      </c>
      <c r="G4" s="390" t="s">
        <v>188</v>
      </c>
      <c r="H4" s="387" t="s">
        <v>189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197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192</v>
      </c>
      <c r="L5" s="394"/>
      <c r="M5" s="395"/>
      <c r="N5" s="388"/>
      <c r="O5" s="375"/>
      <c r="P5" s="391"/>
      <c r="Q5" s="392"/>
      <c r="R5" s="414" t="s">
        <v>193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10"/>
      <c r="P93" s="410"/>
    </row>
    <row r="94" spans="3:16" ht="15">
      <c r="C94" s="81">
        <v>42852</v>
      </c>
      <c r="D94" s="29">
        <v>13266.8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42851</v>
      </c>
      <c r="D95" s="29">
        <v>6064.2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102.57358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6" t="s">
        <v>185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  <c r="T1" s="246"/>
      <c r="U1" s="249"/>
      <c r="V1" s="259"/>
      <c r="W1" s="259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163</v>
      </c>
      <c r="O3" s="389" t="s">
        <v>164</v>
      </c>
      <c r="P3" s="389"/>
      <c r="Q3" s="389"/>
      <c r="R3" s="389"/>
      <c r="S3" s="38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8"/>
      <c r="B4" s="380"/>
      <c r="C4" s="381"/>
      <c r="D4" s="382"/>
      <c r="E4" s="372" t="s">
        <v>153</v>
      </c>
      <c r="F4" s="402" t="s">
        <v>33</v>
      </c>
      <c r="G4" s="390" t="s">
        <v>162</v>
      </c>
      <c r="H4" s="387" t="s">
        <v>176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186</v>
      </c>
      <c r="P4" s="390" t="s">
        <v>49</v>
      </c>
      <c r="Q4" s="39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9"/>
      <c r="B5" s="380"/>
      <c r="C5" s="381"/>
      <c r="D5" s="382"/>
      <c r="E5" s="373"/>
      <c r="F5" s="403"/>
      <c r="G5" s="391"/>
      <c r="H5" s="388"/>
      <c r="I5" s="391"/>
      <c r="J5" s="388"/>
      <c r="K5" s="393" t="s">
        <v>169</v>
      </c>
      <c r="L5" s="394"/>
      <c r="M5" s="395"/>
      <c r="N5" s="388"/>
      <c r="O5" s="375"/>
      <c r="P5" s="391"/>
      <c r="Q5" s="392"/>
      <c r="R5" s="393" t="s">
        <v>102</v>
      </c>
      <c r="S5" s="39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04"/>
      <c r="H92" s="404"/>
      <c r="I92" s="404"/>
      <c r="J92" s="40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10"/>
      <c r="P93" s="410"/>
    </row>
    <row r="94" spans="3:16" ht="15">
      <c r="C94" s="81">
        <v>42824</v>
      </c>
      <c r="D94" s="29">
        <v>11112.7</v>
      </c>
      <c r="F94" s="113" t="s">
        <v>58</v>
      </c>
      <c r="G94" s="407"/>
      <c r="H94" s="407"/>
      <c r="I94" s="118"/>
      <c r="J94" s="416"/>
      <c r="K94" s="416"/>
      <c r="L94" s="416"/>
      <c r="M94" s="416"/>
      <c r="N94" s="416"/>
      <c r="O94" s="410"/>
      <c r="P94" s="410"/>
    </row>
    <row r="95" spans="3:16" ht="15.75" customHeight="1">
      <c r="C95" s="81">
        <v>42823</v>
      </c>
      <c r="D95" s="29">
        <v>8830.3</v>
      </c>
      <c r="F95" s="68"/>
      <c r="G95" s="407"/>
      <c r="H95" s="407"/>
      <c r="I95" s="118"/>
      <c r="J95" s="417"/>
      <c r="K95" s="417"/>
      <c r="L95" s="417"/>
      <c r="M95" s="417"/>
      <c r="N95" s="417"/>
      <c r="O95" s="410"/>
      <c r="P95" s="410"/>
    </row>
    <row r="96" spans="3:14" ht="15.75" customHeight="1">
      <c r="C96" s="81"/>
      <c r="F96" s="68"/>
      <c r="G96" s="401"/>
      <c r="H96" s="401"/>
      <c r="I96" s="124"/>
      <c r="J96" s="416"/>
      <c r="K96" s="416"/>
      <c r="L96" s="416"/>
      <c r="M96" s="416"/>
      <c r="N96" s="416"/>
    </row>
    <row r="97" spans="2:14" ht="18" customHeight="1">
      <c r="B97" s="405" t="s">
        <v>56</v>
      </c>
      <c r="C97" s="406"/>
      <c r="D97" s="133">
        <v>1399.2856000000002</v>
      </c>
      <c r="E97" s="69"/>
      <c r="F97" s="125" t="s">
        <v>107</v>
      </c>
      <c r="G97" s="407"/>
      <c r="H97" s="407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7"/>
      <c r="H98" s="407"/>
      <c r="I98" s="68"/>
      <c r="J98" s="69"/>
      <c r="K98" s="69"/>
      <c r="L98" s="69"/>
      <c r="M98" s="69"/>
    </row>
    <row r="99" spans="2:13" ht="22.5" customHeight="1" hidden="1">
      <c r="B99" s="408" t="s">
        <v>59</v>
      </c>
      <c r="C99" s="409"/>
      <c r="D99" s="80">
        <v>0</v>
      </c>
      <c r="E99" s="51" t="s">
        <v>24</v>
      </c>
      <c r="F99" s="68"/>
      <c r="G99" s="407"/>
      <c r="H99" s="40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0"/>
      <c r="P101" s="40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2017-11-21T09:50:06Z</cp:lastPrinted>
  <dcterms:created xsi:type="dcterms:W3CDTF">2003-07-28T11:27:56Z</dcterms:created>
  <dcterms:modified xsi:type="dcterms:W3CDTF">2017-11-21T10:10:13Z</dcterms:modified>
  <cp:category/>
  <cp:version/>
  <cp:contentType/>
  <cp:contentStatus/>
</cp:coreProperties>
</file>